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pafernan1\Documents\GESTIONES OCTUBRE 2025\GESTIONES 28 DE NOVIEMBRE\PROPOSICION 1377 DE 2025\ANEXOS\"/>
    </mc:Choice>
  </mc:AlternateContent>
  <bookViews>
    <workbookView xWindow="0" yWindow="0" windowWidth="28800" windowHeight="12180"/>
  </bookViews>
  <sheets>
    <sheet name="Muestra DTC" sheetId="1" r:id="rId1"/>
  </sheets>
  <externalReferences>
    <externalReference r:id="rId2"/>
  </externalReferences>
  <definedNames>
    <definedName name="_xlnm._FilterDatabase" localSheetId="0" hidden="1">'Muestra DTC'!$B$5:$R$77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7" i="1" l="1"/>
  <c r="Q77" i="1"/>
  <c r="L77" i="1"/>
  <c r="K77" i="1"/>
  <c r="D77" i="1"/>
  <c r="R76" i="1"/>
  <c r="Q76" i="1"/>
  <c r="L76" i="1"/>
  <c r="K76" i="1"/>
  <c r="D76" i="1"/>
  <c r="R75" i="1"/>
  <c r="Q75" i="1"/>
  <c r="L75" i="1"/>
  <c r="K75" i="1"/>
  <c r="D75" i="1"/>
  <c r="R74" i="1"/>
  <c r="Q74" i="1"/>
  <c r="L74" i="1"/>
  <c r="K74" i="1"/>
  <c r="D74" i="1"/>
  <c r="R73" i="1"/>
  <c r="Q73" i="1"/>
  <c r="L73" i="1"/>
  <c r="K73" i="1"/>
  <c r="D73" i="1"/>
  <c r="R72" i="1"/>
  <c r="Q72" i="1"/>
  <c r="L72" i="1"/>
  <c r="K72" i="1"/>
  <c r="D72" i="1"/>
  <c r="R71" i="1"/>
  <c r="Q71" i="1"/>
  <c r="L71" i="1"/>
  <c r="K71" i="1"/>
  <c r="D71" i="1"/>
  <c r="R70" i="1"/>
  <c r="Q70" i="1"/>
  <c r="L70" i="1"/>
  <c r="K70" i="1"/>
  <c r="D70" i="1"/>
  <c r="R69" i="1"/>
  <c r="Q69" i="1"/>
  <c r="L69" i="1"/>
  <c r="K69" i="1"/>
  <c r="D69" i="1"/>
  <c r="R68" i="1"/>
  <c r="Q68" i="1"/>
  <c r="L68" i="1"/>
  <c r="K68" i="1"/>
  <c r="D68" i="1"/>
  <c r="R67" i="1"/>
  <c r="Q67" i="1"/>
  <c r="L67" i="1"/>
  <c r="K67" i="1"/>
  <c r="D67" i="1"/>
  <c r="R66" i="1"/>
  <c r="Q66" i="1"/>
  <c r="L66" i="1"/>
  <c r="K66" i="1"/>
  <c r="D66" i="1"/>
  <c r="R65" i="1"/>
  <c r="Q65" i="1"/>
  <c r="L65" i="1"/>
  <c r="K65" i="1"/>
  <c r="D65" i="1"/>
  <c r="R64" i="1"/>
  <c r="Q64" i="1"/>
  <c r="L64" i="1"/>
  <c r="K64" i="1"/>
  <c r="D64" i="1"/>
  <c r="R63" i="1"/>
  <c r="Q63" i="1"/>
  <c r="L63" i="1"/>
  <c r="K63" i="1"/>
  <c r="D63" i="1"/>
  <c r="R62" i="1"/>
  <c r="Q62" i="1"/>
  <c r="L62" i="1"/>
  <c r="K62" i="1"/>
  <c r="D62" i="1"/>
  <c r="R61" i="1"/>
  <c r="Q61" i="1"/>
  <c r="L61" i="1"/>
  <c r="K61" i="1"/>
  <c r="D61" i="1"/>
  <c r="R60" i="1"/>
  <c r="Q60" i="1"/>
  <c r="L60" i="1"/>
  <c r="K60" i="1"/>
  <c r="D60" i="1"/>
  <c r="R59" i="1"/>
  <c r="Q59" i="1"/>
  <c r="L59" i="1"/>
  <c r="K59" i="1"/>
  <c r="D59" i="1"/>
  <c r="R58" i="1"/>
  <c r="Q58" i="1"/>
  <c r="L58" i="1"/>
  <c r="K58" i="1"/>
  <c r="D58" i="1"/>
  <c r="R57" i="1"/>
  <c r="Q57" i="1"/>
  <c r="L57" i="1"/>
  <c r="K57" i="1"/>
  <c r="D57" i="1"/>
  <c r="R56" i="1"/>
  <c r="Q56" i="1"/>
  <c r="L56" i="1"/>
  <c r="K56" i="1"/>
  <c r="D56" i="1"/>
  <c r="R55" i="1"/>
  <c r="Q55" i="1"/>
  <c r="L55" i="1"/>
  <c r="K55" i="1"/>
  <c r="D55" i="1"/>
  <c r="R54" i="1"/>
  <c r="Q54" i="1"/>
  <c r="L54" i="1"/>
  <c r="K54" i="1"/>
  <c r="D54" i="1"/>
  <c r="R53" i="1"/>
  <c r="Q53" i="1"/>
  <c r="L53" i="1"/>
  <c r="K53" i="1"/>
  <c r="D53" i="1"/>
  <c r="R52" i="1"/>
  <c r="Q52" i="1"/>
  <c r="L52" i="1"/>
  <c r="K52" i="1"/>
  <c r="D52" i="1"/>
  <c r="R51" i="1"/>
  <c r="Q51" i="1"/>
  <c r="L51" i="1"/>
  <c r="K51" i="1"/>
  <c r="D51" i="1"/>
  <c r="R50" i="1"/>
  <c r="Q50" i="1"/>
  <c r="L50" i="1"/>
  <c r="K50" i="1"/>
  <c r="D50" i="1"/>
  <c r="R49" i="1"/>
  <c r="Q49" i="1"/>
  <c r="L49" i="1"/>
  <c r="K49" i="1"/>
  <c r="D49" i="1"/>
  <c r="R48" i="1"/>
  <c r="Q48" i="1"/>
  <c r="L48" i="1"/>
  <c r="K48" i="1"/>
  <c r="D48" i="1"/>
  <c r="R47" i="1"/>
  <c r="Q47" i="1"/>
  <c r="L47" i="1"/>
  <c r="K47" i="1"/>
  <c r="D47" i="1"/>
  <c r="R46" i="1"/>
  <c r="Q46" i="1"/>
  <c r="L46" i="1"/>
  <c r="K46" i="1"/>
  <c r="D46" i="1"/>
  <c r="R45" i="1"/>
  <c r="Q45" i="1"/>
  <c r="L45" i="1"/>
  <c r="K45" i="1"/>
  <c r="D45" i="1"/>
  <c r="R44" i="1"/>
  <c r="Q44" i="1"/>
  <c r="L44" i="1"/>
  <c r="K44" i="1"/>
  <c r="D44" i="1"/>
  <c r="R43" i="1"/>
  <c r="Q43" i="1"/>
  <c r="L43" i="1"/>
  <c r="K43" i="1"/>
  <c r="D43" i="1"/>
  <c r="R42" i="1"/>
  <c r="Q42" i="1"/>
  <c r="L42" i="1"/>
  <c r="K42" i="1"/>
  <c r="D42" i="1"/>
  <c r="R41" i="1"/>
  <c r="Q41" i="1"/>
  <c r="L41" i="1"/>
  <c r="K41" i="1"/>
  <c r="D41" i="1"/>
  <c r="R40" i="1"/>
  <c r="Q40" i="1"/>
  <c r="L40" i="1"/>
  <c r="K40" i="1"/>
  <c r="D40" i="1"/>
  <c r="R39" i="1"/>
  <c r="Q39" i="1"/>
  <c r="L39" i="1"/>
  <c r="K39" i="1"/>
  <c r="D39" i="1"/>
  <c r="R38" i="1"/>
  <c r="Q38" i="1"/>
  <c r="L38" i="1"/>
  <c r="K38" i="1"/>
  <c r="D38" i="1"/>
  <c r="R37" i="1"/>
  <c r="Q37" i="1"/>
  <c r="L37" i="1"/>
  <c r="K37" i="1"/>
  <c r="D37" i="1"/>
  <c r="R36" i="1"/>
  <c r="Q36" i="1"/>
  <c r="L36" i="1"/>
  <c r="K36" i="1"/>
  <c r="D36" i="1"/>
  <c r="R35" i="1"/>
  <c r="Q35" i="1"/>
  <c r="L35" i="1"/>
  <c r="K35" i="1"/>
  <c r="D35" i="1"/>
  <c r="R34" i="1"/>
  <c r="Q34" i="1"/>
  <c r="L34" i="1"/>
  <c r="K34" i="1"/>
  <c r="D34" i="1"/>
  <c r="R33" i="1"/>
  <c r="Q33" i="1"/>
  <c r="L33" i="1"/>
  <c r="K33" i="1"/>
  <c r="D33" i="1"/>
  <c r="R32" i="1"/>
  <c r="Q32" i="1"/>
  <c r="L32" i="1"/>
  <c r="K32" i="1"/>
  <c r="D32" i="1"/>
  <c r="R31" i="1"/>
  <c r="Q31" i="1"/>
  <c r="L31" i="1"/>
  <c r="K31" i="1"/>
  <c r="D31" i="1"/>
  <c r="R30" i="1"/>
  <c r="Q30" i="1"/>
  <c r="L30" i="1"/>
  <c r="K30" i="1"/>
  <c r="D30" i="1"/>
  <c r="R29" i="1"/>
  <c r="Q29" i="1"/>
  <c r="L29" i="1"/>
  <c r="K29" i="1"/>
  <c r="D29" i="1"/>
  <c r="R28" i="1"/>
  <c r="Q28" i="1"/>
  <c r="L28" i="1"/>
  <c r="K28" i="1"/>
  <c r="D28" i="1"/>
  <c r="R27" i="1"/>
  <c r="Q27" i="1"/>
  <c r="L27" i="1"/>
  <c r="K27" i="1"/>
  <c r="D27" i="1"/>
  <c r="R26" i="1"/>
  <c r="Q26" i="1"/>
  <c r="L26" i="1"/>
  <c r="K26" i="1"/>
  <c r="D26" i="1"/>
  <c r="R25" i="1"/>
  <c r="Q25" i="1"/>
  <c r="L25" i="1"/>
  <c r="K25" i="1"/>
  <c r="D25" i="1"/>
  <c r="R24" i="1"/>
  <c r="Q24" i="1"/>
  <c r="L24" i="1"/>
  <c r="K24" i="1"/>
  <c r="D24" i="1"/>
  <c r="R23" i="1"/>
  <c r="Q23" i="1"/>
  <c r="L23" i="1"/>
  <c r="K23" i="1"/>
  <c r="D23" i="1"/>
  <c r="R22" i="1"/>
  <c r="Q22" i="1"/>
  <c r="L22" i="1"/>
  <c r="K22" i="1"/>
  <c r="D22" i="1"/>
  <c r="R21" i="1"/>
  <c r="Q21" i="1"/>
  <c r="L21" i="1"/>
  <c r="K21" i="1"/>
  <c r="D21" i="1"/>
  <c r="R20" i="1"/>
  <c r="Q20" i="1"/>
  <c r="L20" i="1"/>
  <c r="K20" i="1"/>
  <c r="D20" i="1"/>
  <c r="R19" i="1"/>
  <c r="Q19" i="1"/>
  <c r="L19" i="1"/>
  <c r="K19" i="1"/>
  <c r="D19" i="1"/>
  <c r="R18" i="1"/>
  <c r="Q18" i="1"/>
  <c r="L18" i="1"/>
  <c r="K18" i="1"/>
  <c r="D18" i="1"/>
  <c r="R17" i="1"/>
  <c r="Q17" i="1"/>
  <c r="L17" i="1"/>
  <c r="K17" i="1"/>
  <c r="D17" i="1"/>
  <c r="R16" i="1"/>
  <c r="Q16" i="1"/>
  <c r="L16" i="1"/>
  <c r="K16" i="1"/>
  <c r="D16" i="1"/>
  <c r="R15" i="1"/>
  <c r="Q15" i="1"/>
  <c r="L15" i="1"/>
  <c r="K15" i="1"/>
  <c r="D15" i="1"/>
  <c r="R14" i="1"/>
  <c r="Q14" i="1"/>
  <c r="L14" i="1"/>
  <c r="K14" i="1"/>
  <c r="D14" i="1"/>
  <c r="R13" i="1"/>
  <c r="Q13" i="1"/>
  <c r="L13" i="1"/>
  <c r="K13" i="1"/>
  <c r="D13" i="1"/>
  <c r="R12" i="1"/>
  <c r="Q12" i="1"/>
  <c r="L12" i="1"/>
  <c r="K12" i="1"/>
  <c r="D12" i="1"/>
  <c r="R11" i="1"/>
  <c r="Q11" i="1"/>
  <c r="L11" i="1"/>
  <c r="K11" i="1"/>
  <c r="D11" i="1"/>
  <c r="R10" i="1"/>
  <c r="Q10" i="1"/>
  <c r="L10" i="1"/>
  <c r="K10" i="1"/>
  <c r="D10" i="1"/>
  <c r="R9" i="1"/>
  <c r="Q9" i="1"/>
  <c r="L9" i="1"/>
  <c r="K9" i="1"/>
  <c r="D9" i="1"/>
  <c r="R8" i="1"/>
  <c r="Q8" i="1"/>
  <c r="L8" i="1"/>
  <c r="K8" i="1"/>
  <c r="D8" i="1"/>
  <c r="R7" i="1"/>
  <c r="Q7" i="1"/>
  <c r="L7" i="1"/>
  <c r="K7" i="1"/>
  <c r="D7" i="1"/>
  <c r="R6" i="1"/>
  <c r="Q6" i="1"/>
  <c r="L6" i="1"/>
  <c r="K6" i="1"/>
  <c r="D6" i="1"/>
</calcChain>
</file>

<file path=xl/sharedStrings.xml><?xml version="1.0" encoding="utf-8"?>
<sst xmlns="http://schemas.openxmlformats.org/spreadsheetml/2006/main" count="356" uniqueCount="177">
  <si>
    <t>Información General</t>
  </si>
  <si>
    <t>Análisis de Costos</t>
  </si>
  <si>
    <t>Análisis de Plazo</t>
  </si>
  <si>
    <t>Año Contrato</t>
  </si>
  <si>
    <t>Descripción Tipo Contrato</t>
  </si>
  <si>
    <t>Esquema</t>
  </si>
  <si>
    <t>Código</t>
  </si>
  <si>
    <t>Objeto</t>
  </si>
  <si>
    <t>Descripción Estado Contrato</t>
  </si>
  <si>
    <t>Valor Inicial</t>
  </si>
  <si>
    <t>Mayor Cantidad de Obra</t>
  </si>
  <si>
    <t>Adicion</t>
  </si>
  <si>
    <t>Delta Costo</t>
  </si>
  <si>
    <t>Plazo Planeado</t>
  </si>
  <si>
    <t>Fecha de Inicio del Contrato</t>
  </si>
  <si>
    <t>Fecha Legal Terminación</t>
  </si>
  <si>
    <t>Prorroga</t>
  </si>
  <si>
    <t>Plazo total PR</t>
  </si>
  <si>
    <t>OBRA</t>
  </si>
  <si>
    <t>IDU-215-2020</t>
  </si>
  <si>
    <t>CONSTRUCCIÓN DEL PUENTE PEATONAL UBICADO SOBRE LA AV. LAUREANO GÓMEZ (AK 9) POR CALLE 112 Y OBRAS COMPLEMENTARIAS EN LA CIUDAD DE BOGOTÁ, D.C</t>
  </si>
  <si>
    <t>CADUCADO</t>
  </si>
  <si>
    <t>N/A</t>
  </si>
  <si>
    <t>IDU-345-2020</t>
  </si>
  <si>
    <t>CONSTRUCCIÓN PARA LA ADECUACIÓN AL SISTEMA TRANSMILENIO DE LA AVENIDA CONGRESO EUCARÍSTICO (CARRERA 68) DESDE LA CARRERA 9 HASTA LA AUTOPISTA SUR Y OBRAS COMPLEMENTARIAS EN BOGOTA, D.C..  ( GRUPO 1): CONSTRUCCIÓN PARA  LA ADECUACIÓN AL SISTEMA TRANSMILENIO DE LA AVENIDA CONGRESO EUCARÍSTICO (CARRERA 68) DESDE LA AUTOPISTA SUR HASTA LA CALLE 18 SUR Y OBRAS COMPLEMENTARIAS EN BOGOTÁ, D.C</t>
  </si>
  <si>
    <t>EN EJECUCION</t>
  </si>
  <si>
    <t>IDU-346-2020</t>
  </si>
  <si>
    <t>CONSTRUCCIÓN PARA LA ADECUACIÓN AL SISTEMA TRANSMILENIO DE LA AVENIDA CONGRESO EUCARÍSTICO (CARRERA 68) DESDE LA CARRERA 9 HASTA LA AUTOPISTA SUR Y OBRAS COMPLEMENTARIAS EN BOGOTA, D.C. (GRUPO 2) CONSTRUCCIÓN PARA LA ADECUACIÓN AL SISTEMA TRANSMILENIO DE LA AVENIDA CONGRESO EUCARÍSTICO (CARRERA 68) DESDE LA CALLE 18 SUR HASTA LA AVENIDA AMÉRICAS Y OBRAS COMPLEMENTARIAS EN BOGOTA, D.C. GRUPO 2.</t>
  </si>
  <si>
    <t>IDU-347-2020</t>
  </si>
  <si>
    <t>CONSTRUCCIÓN PARA LA ADECUACIÓN AL SISTEMA TRANSMILENIO DE LA AVENIDA CONGRESO EUCARÍSTICO (CARRERA 68) DESDE LA CARRERA 9 HASTA LA AUTOPISTA SUR Y OBRAS COMPLEMENTARIAS EN BOGOTA, D.C... ( GRUPO 3): "CONSTRUCCIÓN PARA LA ADECUACIÓN AL SISTEMA TRANSMILENIO DE LA AVENIDA CONGRESO EUCARÍSTICO (CARRERA 68) DESDE LA AVENIDA AMÉRICAS HASTA LA AVENIDA CENTENARIO (CALLE 13) Y OBRAS COMPLEMENTARIAS EN BOGOTA, D.C</t>
  </si>
  <si>
    <t>IDU-348-2020</t>
  </si>
  <si>
    <t>CONSTRUCCIÓN PARA LA ADECUACIÓN AL SISTEMA TRANSMILENIO DE LA AVENIDA CONGRESO EUCARÍSTICO (CARRERA 68) DESDE LA CARRERA 9 HASTA LA AUTOPISTA SUR Y OBRAS COMPLEMENTARIAS EN BOGOTA, D.C.. ( GRUPO 4): "CONSTRUCCIÓN PARA LA ADECUACIÓN AL SISTEMA TRANSMILENIO DE LA AVENIDA CONGRESO EUCARÍSTICO (CARRERA 68) DESDE LA AVENIDA CENTENARIO (CALLE 13) HASTA LA AVENIDA ESPERANZA (CALLE 24) Y OBRAS COMPLEMENTARIAS EN BOGOTA, D.C</t>
  </si>
  <si>
    <t>IDU-349-2020</t>
  </si>
  <si>
    <t>CONSTRUCCIÓN PARA LA ADECUACIÓN AL SISTEMA TRANSMILENIO DE LA AVENIDA CONGRESO EUCARÍSTICO (CARRERA 68) DESDE LA CARRERA 9 HASTA LA AUTOPISTA SUR Y OBRAS COMPLEMENTARIAS EN BOGOTA, D.C.”. ( GRUPO 5): "CONSTRUCCIÓN PARA LA ADECUACIÓN AL SISTEMA TRANSMILENIO DE LA AVENIDA CONGRESO EUCARÍSTICO (CARRERA 68) DESDE LA AVENIDA ESPERANZA (CALLE 24) HASTA LA CALLE 46 Y OBRAS COMPLEMENTARIAS EN BOGOTA, D.C</t>
  </si>
  <si>
    <t>IDU-350-2020</t>
  </si>
  <si>
    <t>CONSTRUCCIÓN PARA LA ADECUACIÓN AL SISTEMA TRANSMILENIO DE LA AVENIDA CONGRESO EUCARÍSTICO (CARRERA 68) DESDE LA CARRERA 9 HASTA LA AUTOPISTA SUR Y OBRAS COMPLEMENTARIAS EN BOGOTA, D.C.”. ( GRUPO 6): "CONSTRUCCIÓN PARA LA ADECUACIÓN AL SISTEMA TRANSMILENIO DE LA AVENIDA CONGRESO EUCARÍSTICO (CARRERA 68) DESDE LA CALLE 46 HASTA LA AVENIDA CALLE 66 Y OBRAS COMPLEMENTARIAS EN BOGOTA, D.C</t>
  </si>
  <si>
    <t>IDU-351-2020</t>
  </si>
  <si>
    <t>CONSTRUCCIÓN PARA LA ADECUACIÓN AL SISTEMA TRANSMILENIO DE LA AVENIDA CONGRESO EUCARÍSTICO (CARRERA 68) DESDE LA CARRERA 9 HASTA LA AUTOPISTA SUR Y OBRAS COMPLEMENTARIAS EN BOGOTA, D.C.”. ( GRUPO 7): CONSTRUCCIÓN PARA LA ADECUACIÓN AL SISTEMA TRANSMILENIO DE LA AVENIDA CONGRESO EUCARÍSTICO (CARRERA 68) DESDE LA AVENIDA CALLE 66 HASTA LA CARRERA 65 Y OBRAS COMPLEMENTARIAS EN BOGOTA, D.C.</t>
  </si>
  <si>
    <t>IDU-352-2020</t>
  </si>
  <si>
    <t>CONSTRUCCIÓN PARA LA ADECUACIÓN AL SISTEMA TRANSMILENIO DE LA AVENIDA CONGRESO EUCARÍSTICO (CARRERA 68) DESDE LA CARRERA 9 HASTA LA AUTOPISTA SUR Y OBRAS COMPLEMENTARIAS EN BOGOTA, D.C.”. ( GRUPO  8): "CONSTRUCCIÓN PARA LA ADECUACIÓN AL SISTEMA TRANSMILENIO DE LA AVENIDA CONGRESO EUCARÍSTICO (CARRERA 68) DESDE LA CARRERA 65 HASTA LA CARRERA 48 Y OBRAS COMPLEMENTARIAS EN BOGOTA, D.C.</t>
  </si>
  <si>
    <t>IDU-353-2020</t>
  </si>
  <si>
    <t>CONSTRUCCIÓN PARA LA ADECUACIÓN AL SISTEMA TRANSMILENIO DE LA AVENIDA CONGRESO EUCARÍSTICO (CARRERA 68) DESDE LA CARRERA 9 HASTA LA AUTOPISTA SUR Y OBRAS COMPLEMENTARIAS EN BOGOTA, D.C.”. ( GRUPO 9): CONSTRUCCIÓN PARA LA ADECUACIÓN AL SISTEMA TRANSMILENIO DE LA AVENIDA CONGRESO EUCARÍSTICO (CARRERA 68) DESDE LA CARRERA 48 HASTA LA CARRERA 9 Y OBRAS COMPLEMENTARIAS EN BOGOTA, D.C</t>
  </si>
  <si>
    <t>IDU-971-2020</t>
  </si>
  <si>
    <t>CONSTRUCCIÓN DE LA AMPLIACIÓN DE ESTACIONES DEL SISTEMA TRANSMILENIO EN TRONCALES FASE I Y FASE II, POR EMERGENCIA EN BOGOTÁ, D.C. - GRUPO I</t>
  </si>
  <si>
    <t>LIQUIDADO</t>
  </si>
  <si>
    <t>IDU-972-2020</t>
  </si>
  <si>
    <t>CONSTRUCCIÓN DE LA AMPLIACIÓN DE ESTACIONES DEL SISTEMA TRANSMILENIO EN TRONCALES FASE I Y FASE II, POR EMERGENCIA EN BOGOTÁ, D.C. - GRUPO II.</t>
  </si>
  <si>
    <t>IDU-973-2020</t>
  </si>
  <si>
    <t>CONSTRUCCIÓN DE LA AMPLIACIÓN DE ESTACIONES DEL SISTEMA TRANSMILENIO EN TRONCALES FASE I Y FASE II, POR EMERGENCIA EN BOGOTÁ, D.C. - GRUPO III</t>
  </si>
  <si>
    <t>IDU-929-2020</t>
  </si>
  <si>
    <t>COMPLEMENTACIÓN Y/O AJUSTES DE LOS ESTUDIOS Y DISEÑOS Y CONSTRUCCIÓN DE LAS VÍAS PERIMETRALES Y ESPACIO PÚBLICO ASOCIADO AL PARQUE GILMA JIMÉNEZ, EN LA CIUDAD DE BOGOTÁ D.C.</t>
  </si>
  <si>
    <t>IDU-1199-2020</t>
  </si>
  <si>
    <t>TERMINACION DE LA CONSTRUCCIÓN DE LAS OBRAS DE RECUPERACIÓN, ESTABILIZACIÓN Y OBRAS COMPLEMENTARIAS DE LA AVENIDA DE LOS CERROS ENTRE CALLE 23 SUR Y TRANSVERSAL 17 B ESTE, ACCESO AL BARRIO AMAPOLAS, EN LA LOCALIDAD DE SAN CRISTOBAL SUR, EN BOGOTÁ, D.C.</t>
  </si>
  <si>
    <t>IDU-1279-2020</t>
  </si>
  <si>
    <t>CONSTRUCCIÓN DE LAS ACERAS Y CICLORRUTA DE LAS CALLE 92 Y CALLE 94 DESDE LA CARRERA 7 HASTA LA AUTOPISTA NORTE Y OBRAS COMPLEMENTARIAS, EN BOGOTÁ, D.C.</t>
  </si>
  <si>
    <t>TERMINADO Y EN PROCESO DE LIQUIDACION</t>
  </si>
  <si>
    <t>IDU-1286-2020</t>
  </si>
  <si>
    <t>CONSTRUCCIÓN DE ACERAS Y CICLORRUTAS DE LA CALLE 116 ENTRE CARRERA 9 HASTA AUTONORTE Y CALLE 116 DESDE AV. BOYACÁ HASTA AUTOPISTA NORTE Y OBRAS COMPLEMENTARIAS, EN BOGOTÁ</t>
  </si>
  <si>
    <t>IDU-1299-2020</t>
  </si>
  <si>
    <t>CONSTRUCCIÓN DE CONEXIONES TRANSVERSALES PEATONALES EN LA CALLE 73 ENTRE CARRERA 7 Y AVENIDA CARACAS, LA CALLE 79B ENTRE CARRERA 5 Y CARRERA 7 Y LA CALLE 85 ENTRE CARRERA 7 Y CARRERA 11 EN LA CIUDAD DE BOGOTA D.C.</t>
  </si>
  <si>
    <t>EN PROCESO DE LIQUIDACION JUDICIAL</t>
  </si>
  <si>
    <t>IDU-1331-2020</t>
  </si>
  <si>
    <t>CONSTRUCCIÓN DEL CICLOPUENTE DEL CANAL MOLINOS CON LA AUTOPISTA NORTE Y OBRAS COMPLEMENTARIAS EN LA CIUDAD DE BOGOTÁ D.C.</t>
  </si>
  <si>
    <t>IDU-1518-2020</t>
  </si>
  <si>
    <t xml:space="preserve"> CONSTRUCCION ACERA Y CICLORRUTA CANAL MOLINOS ENTRE AV. CARRERA 9 HASTA LA AUTOPISTA NORTE Y OBRAS COMPLEMENTARIAS, EN BOGOTA D.C.   </t>
  </si>
  <si>
    <t>IDU-1646-2020</t>
  </si>
  <si>
    <t>CONSTRUCCION PARA LA ADECUACION AL SISTEMA TRANSMILENIO DE LA TRONCAL AVENIDA CIUDAD DE CALI TRAMO 1 - ENTRE LA AVENIDA CIRCUNVALAR DEL SUR Y LA AVENIDA MANUEL CEPEDA VARGAS Y OBRAS COMPLEMENTARIAS EN BOGOTÁ D.C GRUPO 1 ENTRE LA AVENIDA CIRCUNVALAR DEL SUR Y LA AVENIDA BOSA Y OBRAS ESPECIALES</t>
  </si>
  <si>
    <t>IDU-1647-2020</t>
  </si>
  <si>
    <t>CONSTRUCCION PARA LA ADECUACION AL SISTEMA TRANSMILENIO DE LA TRONCAL AVENIDA CIUDAD DE CALI TRAMO 1 - ENTRE LA AVENIDA CIRCUNVALAR DEL SUR Y LA AVENIDA MANUEL CEPEDA VARGAS Y OBRAS COMPLEMENTARIAS EN BOGOTÁ D.C. GRUPO 2 "ENTRE LA AVENIDA BOSA Y LA AVENIDA VILLAVICENCIO Y OBRAS COMPLEMENTARIAS EN BOGOTÁ D.C</t>
  </si>
  <si>
    <t>IDU-1653-2020</t>
  </si>
  <si>
    <t>CONSTRUCCION PARA LA ADECUACION AL SISTEMA TRANSMILENIO DE LA TRONCAL AVENIDA CIUDAD DE CALI TRAMO 1 - ENTRE LA AVENIDA CIRCUNVALAR DEL SUR Y LA AVENIDA MANUEL CEPEDA VARGAS Y OBRAS COMPLEMENTARIAS EN BOGOTÁ D.C. GRUPO 3: ENTRE LA AVENIDA VILLAVICENCIO Y LA AVENIDA MANUEL_x000D_
CEPEDA VARGAS Y OBRAS COMPLEMENTARIAS EN BOGOTÁ D.C.</t>
  </si>
  <si>
    <t>IDU-1670-2020</t>
  </si>
  <si>
    <t>CONSTRUCCION PARA LA ADECUACION AL SISTEMA TRANSMILENIO DE LA TRONCAL AVENIDA CIUDAD DE CALI TRAMO 1 - EN LA INTERSECCIÓN DE LA AVENIDA MANUEL CEPEDA VARGAS Y OBRAS COMPLEMENTARIAS EN BOGOTÁ D.C GRUPO 4: EN LA INTERSECCIÓN DE LA AVENIDA MANUEL CEPEDA VARGAS Y  OBRAS COMPLEMENTARIAS EN BOGOTÁ D.C.</t>
  </si>
  <si>
    <t>IDU-1712-2020</t>
  </si>
  <si>
    <t>CONSTRUCCIÓN DEL PATIO LA REFORMA Y OBRAS COMPLEMENTARIAS EN LA CIUDAD DE BOGOTÁ D.C..</t>
  </si>
  <si>
    <t>IDU-408-2021</t>
  </si>
  <si>
    <t>EJECUCIÓN DE LAS ACTIVIDADES NECESARIAS PARA LA FINALIZACIÓN DE LA CONSTRUCCIÓN DE LAS OBRAS DE ESPACIO PÚBLICO GRUPO 1 EN BOGOTÁ  D.C</t>
  </si>
  <si>
    <t>IDU-1318-2021</t>
  </si>
  <si>
    <t>CONSTRUCCIÓN DE LAS OBRAS DE RECUPERACIÓN, ESTABILIZACIÓN Y OBRAS COMPLEMENTARIAS POR LA PÉRDIDA DE LA BANCA EN EL KM 4+350 CARRERA 15 ESTE CON CALLE 80 SUR DE LA AVENIDA CIRCUNVALAR DE ORIENTE, EN LA LOCALIDAD DE USME, EN BOGOTÁ, D.C</t>
  </si>
  <si>
    <t>IDU-1695-2021</t>
  </si>
  <si>
    <t>CONSTRUCCIÓN DEL ANDÉN SUR DE LA CALLE 13 (AV. CENTENARIO) ENTRE LA TRANSVERSAL 71B Y LA CARRERA 71 D EN BOGOTÁ D.C.</t>
  </si>
  <si>
    <t>IDU-1720-2021</t>
  </si>
  <si>
    <t xml:space="preserve">CONSTRUCCIÓN DEL CENTRO FUNDACIONAL EN LA LOCALIDAD DE USAQUÉN EN LA CIUDAD DE BOGOTÁ, D.C. </t>
  </si>
  <si>
    <t>TERMINADO</t>
  </si>
  <si>
    <t>IDU-1723-2021</t>
  </si>
  <si>
    <t>CONSTRUCCIÓN DE LA MALLA VIAL, OBRAS DE ACCESIBILIDAD Y COMPLEMENTARIAS EN CUMPLIMIENTO DE LA ACCIÓN POPULAR 2013-00399 EN BOGOTA D.C.</t>
  </si>
  <si>
    <t>TERMINADO-TRAMITE ACTA RECIBO FINAL DE OBRA</t>
  </si>
  <si>
    <t>IDU-1737-2021</t>
  </si>
  <si>
    <t>CONSTRUCCIÓN PARA LA AMPLIACIÓN DEL PUENTE VEHICULAR UBICADO EN LA CALLE 153 POR AUTONORTE EN LA CIUDAD DE BOGOTÁ D.C."</t>
  </si>
  <si>
    <t>IDU-1752-2021</t>
  </si>
  <si>
    <t>CONSTRUCCIÓN DE LAS VÍAS Y ESPACIO PÚBLICO ASOCIADO A LAS ZONAS INDUSTRIALES DE MONTEVIDEO Y PUENTE ARANDA EN LA CIUDAD DE BOGOTÁ D.C. GRUPO 2.</t>
  </si>
  <si>
    <t>IDU-1760-2021</t>
  </si>
  <si>
    <t>CONSTRUCCIÓN DE LAS VÍAS Y ESPACIO PÚBLICO ASOCIADO A LAS ZONAS INDUSTRIALES DE MONTEVIDEO Y PUENTE ARANDA EN LA CIUDAD DE BOGOTÁ D.C. GRUPO 1</t>
  </si>
  <si>
    <t>TERMINADO - ACTA EN FIRMAS</t>
  </si>
  <si>
    <t>IDU-1765-2021</t>
  </si>
  <si>
    <t>CONSTRUCCIÓN DE LA AV. SANTA BÁRBARA (AK 19) DESDE LA CALLE 127 HASTA LA CALLE 134 Y DE LA AVENIDA CONTADOR (CALLE 134) DESDE LA AUTOPISTA NORTE HASTA CARRERA 15 Y OBRAS COMPLEMENTARIAS EN LA CIUDAD DE BOGOTÁ D.C.</t>
  </si>
  <si>
    <t>IDU-1766-2021</t>
  </si>
  <si>
    <t>CONSTRUCCIÓN CORREDOR VIAL AVENIDA JORGE URIBE BOTERO DESDE LA CALLE 134 HASTA LA CALLE 151 Y OBRAS COMPLEMENTARIAS EN BOGOTÁ D.C.</t>
  </si>
  <si>
    <t>IDU-1777-2021</t>
  </si>
  <si>
    <t>CONSTRUCCIÓN DE LA AVENIDA BOYACÁ (AK 72) DESDE LA AVENIDA SAN JOSÉ (AC 170) HASTA LA AVENIDA SAN ANTONIO (AC 183), INCLUYE LA INTERSECCIÓN CON CALLE 183 Y OBRAS COMPLEMENTARIAS EN BOGOTÁ D.C</t>
  </si>
  <si>
    <t>IDU-1807-2021</t>
  </si>
  <si>
    <t>ESTUDIOS, DISEÑOS Y CONSTRUCCIÓN DEL PUENTE PEATONAL UBICADO AL COSTADO SUR DE LA INTERSECCIÓN DE LA AVENIDA MEDELLÍN (CALLE 80) CON AVENIDA BOYACÁ (AK 72) Y SU CONEXIÓN CON EL ESPACIO PÚBLICO EXISTENTE, EN BOGOTÁ D.C.</t>
  </si>
  <si>
    <t>IDU-1810-2021</t>
  </si>
  <si>
    <t>CONSTRUCCIÓN DE LA CALZADA NORTE DE LA AVENIDA LA SIRENA (CL153) ENTRE AUTOPISTA NORTE Y AVENIDA BOYACÁ Y OBRAS COMPLEMENTARIAS, EN LA CIUDAD DE BOGOTÁ D.C,</t>
  </si>
  <si>
    <t>IDU-1811-2021</t>
  </si>
  <si>
    <t>CONSTRUCCIÓN DE LA CARRERA 14 ENTRE CALLES 80 Y 84 BIS, CALLE 82 ENTRE CARRERAS 13 Y 15 Y CALLE 84 BIS ENTRE CARRERA 13 Y 15 Y OBRAS COMPLEMENTARIAS DE LA RED PEATONAL ZONA ROSA EN BOGOTÁ D.C</t>
  </si>
  <si>
    <t>IDU-1825-2021</t>
  </si>
  <si>
    <t>EJECUCIÓN DE LAS OBRAS Y ACTIVIDADES COMPLEMENTARIAS PARA EL REFORZAMIENTO ESTRUCTURAL DE PUENTES VEHICULARES EN BOGOTÁ D.C., GRUPO 1</t>
  </si>
  <si>
    <t>IDU-1826-2021</t>
  </si>
  <si>
    <t>EJECUCIÓN DE LAS OBRAS Y ACTIVIDADES COMPLEMENTARIAS PARA EL REFORZAMIENTO ESTRUCTURAL DE PUENTES VEHICULARES EN BOGOTÁ D.C., GRUPO 2</t>
  </si>
  <si>
    <t>IDU-1839-2021</t>
  </si>
  <si>
    <t>CONSTRUCCIÓN DE LAS VÍAS Y ESPACIO PÚBLICO ASOCIADO A LAS ZONAS INDUSTRIALES DE MONTEVIDEO Y PUENTE ARANDA EN LA CIUDAD DE BOGOTÁ D.C. GRUPO 3</t>
  </si>
  <si>
    <t>IDU-1847-2021</t>
  </si>
  <si>
    <t>CONSTRUCCIÓN DE LAS VÍAS Y ESPACIO PÚBLICO ASOCIADO A LAS ZONAS INDUSTRIALES DE MONTEVIDEO Y PUENTE ARANDA EN LA CIUDAD DE BOGOTÁ D.C. GRUPO 4</t>
  </si>
  <si>
    <t>IDU-1848-2021</t>
  </si>
  <si>
    <t>ACTUALIZACIÓN Y/O COMPLEMENTACIÓN A LOS ESTUDIOS Y DISEÑOS Y CONSTRUCCIÓN DE LA AMPLIACIÓN DE LAS ESTACIONES GRUPO 4, DEL SISTEMA TRANSMILENIO EN TRONCALES EN LA CIUDAD DE BOGOTÁ D.C</t>
  </si>
  <si>
    <t>SUSPENDIDO</t>
  </si>
  <si>
    <t>IDU-1868-2021</t>
  </si>
  <si>
    <t>CONSTRUCCIÓN DE LA AMPLIACIÓN Y MEJORAMIENTO DEL CICLOPARQUEADERO DEL PORTAL DEL SUR DE LA INFRAESTRUCTURA FÍSICA DE TRANSMILENIO EN LA CIUDAD DE BOGOTÁ D.C.</t>
  </si>
  <si>
    <t>IDU-517-2022</t>
  </si>
  <si>
    <t>CONSTRUCCIÓN DE CALLES COMERCIALES A CIELO ABIERTO DE LA LOCALIDAD DE ENGATIVA, FASE II (CARRERA 112A ENTRE LA CALLE 78 Y CALLE 80) EN BOGOTÁ D.C.</t>
  </si>
  <si>
    <t>IDU-1013-2022</t>
  </si>
  <si>
    <t>CONSTRUCCIÓN DE LA INTERSECCIÓN A DESNIVEL DE LA AUTOPISTA SUR (NQS) CON AVENIDA BOSA Y PROLONGACIÓN DE LA AVENIDA LAS TORRES HASTA LA CONEXIÓN DE CALLE 59 SUR (AVENIDA BOSA)</t>
  </si>
  <si>
    <t>IDU-1586-2022</t>
  </si>
  <si>
    <t>EJECUCIÓN DE LAS OBRAS Y ACTIVIDADES COMPLEMENTARIAS PARA EL REFORZAMIENTO ESTRUCTURAL DE PUENTES VEHICULARES EN BOGOTÁ D.C., GRUPO 3</t>
  </si>
  <si>
    <t>IDU-1641-2022</t>
  </si>
  <si>
    <t>CONSTRUCCIÓN DE LA AMPLIACIÓN Y MEJORAMIENTO DEL CICLOPARQUEADERO DEL PORTAL DE SUBA DE LA INFRAESTRUCTURA FÍSICA DE TRANSMILENIO EN LA CIUDAD DE BOGOTÁ D.C.</t>
  </si>
  <si>
    <t>IDU-1668-2022</t>
  </si>
  <si>
    <t>CONSTRUCCIÓN DE LA CALLE 54 SUR ENTRE CARRERA 88 C Y CARERA 89 B EN CUMPLIMIENTO DE LA ACCION POPULAR 2013 - 00367, EN BOGOTÁ D.C.</t>
  </si>
  <si>
    <t>IDU-1705-2022</t>
  </si>
  <si>
    <t>CONSTRUCCIÓN DEL PUENTE VEHICULAR SOBRE LA QUEBRADA LA HOYA DEL RAMO, SECTOR CUATRO CAMINOS DE LA LOCALIDAD DE USME, EN LA CIUDAD DE BOGOTÁ D.C.</t>
  </si>
  <si>
    <t>IDU-1714-2022</t>
  </si>
  <si>
    <t>CONSTRUCCIÓN DE LA CICLORRUTA Y DEMÁS OBRAS COMPLEMENTARIAS DE ESPACIO PÚBLICO EN LA CARRERA 15 DESDE LA CL 100 HASTA LA CL 122 EN BOGOTÁ D.C.</t>
  </si>
  <si>
    <t>IDU-1167-2023</t>
  </si>
  <si>
    <t>CONSTRUCCIÓN DEL PUENTE SAN AGUSTÍN LOCALIDAD RAFAEL URIBE URIBE EN LA CIUDAD DE BOGOTÁ D.C.</t>
  </si>
  <si>
    <t>IDU-1199-2023</t>
  </si>
  <si>
    <t>EJECUCIÓN DE LAS OBRAS Y ACTIVIDADES COMPLEMENTARIAS PARA EL REFORZAMIENTO ESTRUCTURAL DEL PUENTE VEHICULAR AV. MEDELLÍN (CALLE 80) POR AV. NQS (CRA. 30) EN BOGOTÁ D.C.</t>
  </si>
  <si>
    <t>IDU-1294-2023</t>
  </si>
  <si>
    <t>EJECUTAR A PRECIOS UNITARIOS LA IMPLEMENTACIÓN DE MOBILIARIO URBANO DE CICLOPARQUEADEROS DE USO OCASIONAL EN BOGOTÁ D.C.</t>
  </si>
  <si>
    <t>IDU-1319-2023</t>
  </si>
  <si>
    <t>DISEÑO, SUMINISTRO, MONTAJE, PUESTA EN FUNCIONAMIENTO Y MANTENIMIENTO DEL COMPONENTE ELECTROMECÁNICO, Y OBRA CIVIL DE UN SISTEMA DE TRANSPORTE DE PASAJEROS POR CABLE AÉREO TIPO MONOCABLE DESENGANCHABLE EN LA LOCALIDAD DE SAN CRISTÓBAL EN BOGOTÁ D.C.</t>
  </si>
  <si>
    <t>IDU-1335-2023</t>
  </si>
  <si>
    <t>REFORZAMIENTO ESTRUCTURAL, REHABILITACIÓN Y MANTENIMIENTO DEL PUENTE PEATONAL ATIRANTADO LOCALIZADO EN LA CALLE 174 POR AV. PASEO DE LOS LIBERTADORES, EN BOGOTÁ D.C.</t>
  </si>
  <si>
    <t>CONSTRUCCIÓN PARA LA ADECUACIÓN DE LA CALLE 13 AL SISTEMA DE TRANSPORTE PÚBLICO MASIVO, CALZADAS DE TRÁFICO MIXTO, NUEVAS CICLORRUTAS Y ESPACIO PÚBLICO, DESDE EL LÍMITE OCCIDENTAL DEL DISTRITO HASTA LA CONEXIÓN CON LA INTERSECCIÓN DE PUENTE ARANDA INCLUIDAS LAS DEMÁS OBRAS COMPLEMENTARIAS EN BOGOTÁ D.C.-LOTE 2</t>
  </si>
  <si>
    <t>IDU-1456-2023</t>
  </si>
  <si>
    <t>CONSTRUCCIÓN DE LA INTERSECCIÓN A DESNIVEL DE PUENTE ARANDA Y DEMÁS OBRAS COMPLEMENTARIAS, CORRESPONDIENTES A LAS OBRAS DE ADECUACIÓN AL SISTEMA TRANSMILENIO DE LA TRONCAL CALLE 13 EN BOGOTÁ D.C</t>
  </si>
  <si>
    <t>IDU-1727-2023</t>
  </si>
  <si>
    <t xml:space="preserve">CONSTRUCCIÓN DEL CORREDOR VERDE DE LA CARRERA 7 DESDE LA CALLE 127 HASTA LA CALLE 183 (NO INCLUYE INTERSECCIÓN) Y DEMÁS OBRAS COMPLEMENTARIAS EN LA CIUDAD DE BOGOTÁ D.C_x000D_
</t>
  </si>
  <si>
    <t>IDU-1739-2023</t>
  </si>
  <si>
    <t>CONSTRUCCIÓN DEL CORREDOR VERDE DE LA CARRERA 7 DESDE LA CALLE 99 HASTA LA CALLE 127, INCLUYENDO LA INTERSECCIÓN DE LA CALLE 127 Y DEMÁS OBRAS COMPLEMENTARIAS EN LA CIUDAD DE BOGOTA D.C.</t>
  </si>
  <si>
    <t>IDU-1740-2023</t>
  </si>
  <si>
    <t>CONSTRUCCIÓN DEL CORREDOR VERDE DE LA CARRERA 7 DESDE LA CALLE 99 HASTA LA CALLE 200, CONSTRUCCIÓN DEL PATIO PORTAL UBICADO EN LA CARRERA 7 POR CALLE 200 Y DEMÁS OBRAS COMPLEMENTARIAS EN LA CIUDAD DE BOGOTÁ D.C</t>
  </si>
  <si>
    <t>IDU-1763-2023</t>
  </si>
  <si>
    <t>CONSTRUCCIÓN DEL PATIO ZONAL SITP EL GACO UBICADO EN LA LOCALIDAD DE ENGATIVÁ EN LA CIUDAD DE BOGOTÁ D.C.</t>
  </si>
  <si>
    <t>IDU-1765-2023</t>
  </si>
  <si>
    <t>CONSTRUCCIÓN DE LA AMPLIACIÓN DE LAS ESTACIONES GRUPO 5, DEL SISTEMA TRANSMILENIO Y OBRAS_x000D_
COMPLEMENTARIAS EN LA CIUDAD DE BOGOTÁ D.C.</t>
  </si>
  <si>
    <t>IDU-1767-2023</t>
  </si>
  <si>
    <t>TERMINACIÓN DE LA CONSTRUCCIÓN DE CONEXIONES TRANSVERSALES PEATONALES EN LA CALLE 73 ENTRE CARRERA 7 Y AVENIDA CARACAS, LA CALLE 79B ENTRE CARRERA 5 Y CARRERA 7 Y LA CALLE 85 ENTRE CARRERA 7 Y CARRERA 11 EN LA CIUDAD DE BOGOTÁ D.C</t>
  </si>
  <si>
    <t>IDU-1771-2023</t>
  </si>
  <si>
    <t>CONSTRUCCIÓN DE LA AVENIDA FRANCISCO MIRANDA (CL. 45) DESDE LA CRA. 5 HASTA LA CRA. 7 Y OBRAS COMPLEMENTARIAS EN LA CIUDAD DE BOGOTÁ D.C.</t>
  </si>
  <si>
    <t>IDU-1776-2023</t>
  </si>
  <si>
    <t>CONSTRUCCIÓN DEL CICLOPUENTE AV. BOYACÁ POR CANAL SALITRE, OBRAS COMPLEMENTARIAS Y SU CONEXIÓN CON EL ESPACIO PÚBLICO EXISTENTE EN BOGOTÁ D.C.</t>
  </si>
  <si>
    <t>IDU-1800-2023</t>
  </si>
  <si>
    <t>EJECUCIÓN A MONTO AGOTABLE DE LAS OBRAS DE VÍAS Y ESPACIO PÚBLICO ASOCIADOS A LAS ZONAS INDUSTRIALES DE MONTEVIDEO Y PUENTE ARANDA GRUPO 5, EN BOGOTÁ D.C.</t>
  </si>
  <si>
    <t>IDU-2400-2024</t>
  </si>
  <si>
    <t>TERMINACIÓN DE LA CONSTRUCCIÓN DE ACERAS Y CICLORRUTAS CALLE 92 Y CALLE 94 DESDE LA CARRERA 7 HASTA LA AUTOPISTA NORTE Y OBRAS COMPLEMENTARIAS, EN BOGOTÁ, D.C.</t>
  </si>
  <si>
    <t>IDU-2404-2024</t>
  </si>
  <si>
    <t>TERMINACIÓN DE LA CONSTRUCCIÓN DE LAS CALLES COMERCIALES A CIELO ABIERTO EN LAS LOCALIDADES DE ENGATIVÁ, CRA. 112A ENTRE CALLES 78 Y 72F Y BARRIOS UNIDOS, CRA. 50 ENTRE CALLE 72 Y 79B EN LA CIUDAD DE BOGOTÁ D.C.</t>
  </si>
  <si>
    <t>IDU-2412-2024</t>
  </si>
  <si>
    <t>CONSTRUCCIÓN DEL EMPALME DE LA AVENIDA JOSÉ CELESTINO MUTIS (AC 63) DESDE LA TRANSVERSAL 112B BIS A HASTA LA CARRERA 112 Y DEMÁS OBRAS COMPLEMENTARIAS REQUERIDAS PARA LA ARMONIZACIÓN DE LA AV JOSE CELESTINO MUTIS EN LA CIUDAD DE BOGOTÁ, D.C.</t>
  </si>
  <si>
    <t>IDU-2424-2024</t>
  </si>
  <si>
    <t>CONSTRUCCIÓN DE LOS ANDENES DEL PARQUE GILMA JIMÉNEZ, EN LA CIUDAD DE BOGOTÁ D.C.</t>
  </si>
  <si>
    <t>Delta prórroga</t>
  </si>
  <si>
    <t>Valor final</t>
  </si>
  <si>
    <t>Análisis de variación en tiempo y costo por Esquema de Contratación</t>
  </si>
  <si>
    <t>IDU-1450-2023*</t>
  </si>
  <si>
    <t xml:space="preserve">* Contrato 1450-2023: Este contrato se encuentra suspendido, en trámite  de la notificaciones Judiciales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</si>
</sst>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80000"/>
      <name val="MS Sans Serif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80000"/>
      <name val="MS Sans Serif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 vertical="center" wrapText="1"/>
    </xf>
    <xf numFmtId="43" fontId="0" fillId="0" borderId="0" xfId="1" applyFont="1"/>
    <xf numFmtId="0" fontId="0" fillId="0" borderId="0" xfId="0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0" fontId="2" fillId="0" borderId="4" xfId="0" applyFont="1" applyBorder="1"/>
    <xf numFmtId="0" fontId="2" fillId="0" borderId="0" xfId="0" applyFont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43" fontId="2" fillId="3" borderId="4" xfId="1" applyFont="1" applyFill="1" applyBorder="1" applyAlignment="1">
      <alignment horizontal="center" vertical="center" wrapText="1"/>
    </xf>
    <xf numFmtId="43" fontId="2" fillId="3" borderId="0" xfId="1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43" fontId="2" fillId="0" borderId="4" xfId="1" applyFont="1" applyBorder="1"/>
    <xf numFmtId="43" fontId="2" fillId="0" borderId="0" xfId="1" applyFont="1" applyBorder="1"/>
    <xf numFmtId="9" fontId="2" fillId="0" borderId="5" xfId="2" applyFont="1" applyBorder="1"/>
    <xf numFmtId="43" fontId="2" fillId="0" borderId="6" xfId="1" applyFont="1" applyBorder="1"/>
    <xf numFmtId="43" fontId="2" fillId="0" borderId="7" xfId="1" applyFont="1" applyBorder="1"/>
    <xf numFmtId="9" fontId="2" fillId="0" borderId="8" xfId="2" applyFont="1" applyBorder="1"/>
    <xf numFmtId="0" fontId="2" fillId="5" borderId="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9" fontId="0" fillId="0" borderId="5" xfId="2" applyFont="1" applyBorder="1"/>
    <xf numFmtId="14" fontId="2" fillId="0" borderId="0" xfId="0" applyNumberFormat="1" applyFont="1" applyAlignment="1">
      <alignment horizontal="center"/>
    </xf>
    <xf numFmtId="14" fontId="2" fillId="0" borderId="7" xfId="0" applyNumberFormat="1" applyFont="1" applyBorder="1"/>
    <xf numFmtId="0" fontId="2" fillId="0" borderId="7" xfId="0" applyFont="1" applyBorder="1" applyAlignment="1">
      <alignment horizontal="center"/>
    </xf>
    <xf numFmtId="0" fontId="0" fillId="0" borderId="7" xfId="0" applyBorder="1"/>
    <xf numFmtId="9" fontId="0" fillId="0" borderId="8" xfId="2" applyFont="1" applyBorder="1"/>
    <xf numFmtId="0" fontId="4" fillId="0" borderId="0" xfId="0" applyFont="1"/>
    <xf numFmtId="0" fontId="5" fillId="0" borderId="0" xfId="0" applyFont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43" fontId="0" fillId="6" borderId="1" xfId="1" applyFont="1" applyFill="1" applyBorder="1" applyAlignment="1">
      <alignment horizontal="center"/>
    </xf>
    <xf numFmtId="43" fontId="0" fillId="6" borderId="2" xfId="1" applyFont="1" applyFill="1" applyBorder="1" applyAlignment="1">
      <alignment horizontal="center"/>
    </xf>
    <xf numFmtId="43" fontId="0" fillId="6" borderId="3" xfId="1" applyFont="1" applyFill="1" applyBorder="1" applyAlignment="1">
      <alignment horizontal="center"/>
    </xf>
    <xf numFmtId="0" fontId="3" fillId="7" borderId="9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BASE%20DE%20CONTRATOS%20SGDU%20-SGI%20DESDE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atos - Versión 2.12"/>
      <sheetName val="Contratos terminados"/>
      <sheetName val="Hoja2"/>
      <sheetName val="Esquema"/>
      <sheetName val="Muestra DTC"/>
      <sheetName val="Hoja5"/>
      <sheetName val="Muestra DTC (2)"/>
    </sheetNames>
    <sheetDataSet>
      <sheetData sheetId="0"/>
      <sheetData sheetId="1"/>
      <sheetData sheetId="2"/>
      <sheetData sheetId="3">
        <row r="2">
          <cell r="A2" t="str">
            <v>Contrato</v>
          </cell>
          <cell r="B2" t="str">
            <v>Area</v>
          </cell>
          <cell r="C2" t="str">
            <v>Esquema</v>
          </cell>
          <cell r="D2" t="str">
            <v>Proyecto</v>
          </cell>
        </row>
        <row r="3">
          <cell r="A3" t="str">
            <v>IDU-1318-2021</v>
          </cell>
          <cell r="B3" t="str">
            <v>STESV</v>
          </cell>
          <cell r="C3" t="str">
            <v>ESQUEMA 1</v>
          </cell>
          <cell r="D3" t="str">
            <v>AV CIRCUNVALAR CALLE 80 SUR</v>
          </cell>
        </row>
        <row r="4">
          <cell r="A4" t="str">
            <v>IDU-1695-2021</v>
          </cell>
          <cell r="B4" t="str">
            <v>STESV</v>
          </cell>
          <cell r="C4" t="str">
            <v>ESQUEMA 2</v>
          </cell>
          <cell r="D4" t="str">
            <v>ANDENES AC 13 - CR 71D Y AV. CONSTIT</v>
          </cell>
        </row>
        <row r="5">
          <cell r="A5" t="str">
            <v>IDU-408-2021</v>
          </cell>
          <cell r="B5" t="str">
            <v>STESV</v>
          </cell>
          <cell r="C5" t="str">
            <v>ESQUEMA 2</v>
          </cell>
          <cell r="D5" t="str">
            <v>ESPACIO PÚBLICO GRUPO 1 EN BOGOTÁ D.C - TERMINACION 933</v>
          </cell>
        </row>
        <row r="6">
          <cell r="A6" t="str">
            <v>IDU-1331-2020</v>
          </cell>
          <cell r="B6" t="str">
            <v>STESV</v>
          </cell>
          <cell r="C6" t="str">
            <v>ESQUEMA 2</v>
          </cell>
          <cell r="D6" t="str">
            <v>CICLOPUENTE DEL CANAL MOLINOS</v>
          </cell>
        </row>
        <row r="7">
          <cell r="A7" t="str">
            <v>IDU-1199-2020</v>
          </cell>
          <cell r="B7" t="str">
            <v>STESV</v>
          </cell>
          <cell r="C7" t="str">
            <v>ESQUEMA 1</v>
          </cell>
          <cell r="D7" t="str">
            <v>AMAPOLAS</v>
          </cell>
        </row>
        <row r="8">
          <cell r="A8" t="str">
            <v>IDU-1723-2021</v>
          </cell>
          <cell r="B8" t="str">
            <v>STESV</v>
          </cell>
          <cell r="C8" t="str">
            <v>ESQUEMA 2</v>
          </cell>
          <cell r="D8" t="str">
            <v>ACCION POPULAR LA VICTORIA</v>
          </cell>
        </row>
        <row r="9">
          <cell r="A9" t="str">
            <v>IDU-215-2020</v>
          </cell>
          <cell r="B9" t="str">
            <v>STESV</v>
          </cell>
          <cell r="C9" t="str">
            <v>ESQUEMA 2</v>
          </cell>
          <cell r="D9" t="str">
            <v>PUENTE PEATONAL CALLE 112</v>
          </cell>
        </row>
        <row r="10">
          <cell r="A10" t="str">
            <v>IDU-1811-2021</v>
          </cell>
          <cell r="B10" t="str">
            <v>STESV</v>
          </cell>
          <cell r="C10" t="str">
            <v>ESQUEMA 2</v>
          </cell>
          <cell r="D10" t="str">
            <v>ZONA ROSA II</v>
          </cell>
        </row>
        <row r="11">
          <cell r="A11" t="str">
            <v>IDU-1299-2020</v>
          </cell>
          <cell r="B11" t="str">
            <v>STESV</v>
          </cell>
          <cell r="C11" t="str">
            <v>ESQUEMA 2</v>
          </cell>
          <cell r="D11" t="str">
            <v>CONEXIONES TRANSVERSALES</v>
          </cell>
        </row>
        <row r="12">
          <cell r="A12" t="str">
            <v>IDU-929-2020</v>
          </cell>
          <cell r="B12" t="str">
            <v>STESV</v>
          </cell>
          <cell r="C12" t="str">
            <v>MIXTO (EYD Y OBRA)</v>
          </cell>
          <cell r="D12" t="str">
            <v>VÍAS PERIMETRALES PARQUE ZONAL GILMA JIMÉNEZ</v>
          </cell>
        </row>
        <row r="13">
          <cell r="A13" t="str">
            <v>IDU-1279-2020</v>
          </cell>
          <cell r="B13" t="str">
            <v>STESV</v>
          </cell>
          <cell r="C13" t="str">
            <v>ESQUEMA 2</v>
          </cell>
          <cell r="D13" t="str">
            <v>ACERAS Y CICLORUTAS CALLE 92</v>
          </cell>
        </row>
        <row r="14">
          <cell r="A14" t="str">
            <v>IDU-1294-2023</v>
          </cell>
          <cell r="B14" t="str">
            <v>STESV</v>
          </cell>
          <cell r="C14" t="str">
            <v>ESQUEMA 2</v>
          </cell>
          <cell r="D14" t="str">
            <v>CICLO PARQUEADEROS OCASIONALES</v>
          </cell>
        </row>
        <row r="15">
          <cell r="A15" t="str">
            <v>IDU-1286-2020</v>
          </cell>
          <cell r="B15" t="str">
            <v>STESV</v>
          </cell>
          <cell r="C15" t="str">
            <v>ESQUEMA 2</v>
          </cell>
          <cell r="D15" t="str">
            <v>ACERAS Y CICLORUTAS CALLE 116</v>
          </cell>
        </row>
        <row r="16">
          <cell r="A16" t="str">
            <v>IDU-1518-2020</v>
          </cell>
          <cell r="B16" t="str">
            <v>STESV</v>
          </cell>
          <cell r="C16" t="str">
            <v>ESQUEMA 2</v>
          </cell>
          <cell r="D16" t="str">
            <v>ACERAS Y CICLORUTAS CANAL MOLINOS</v>
          </cell>
        </row>
        <row r="17">
          <cell r="A17" t="str">
            <v>IDU-1765-2021</v>
          </cell>
          <cell r="B17" t="str">
            <v>STESV</v>
          </cell>
          <cell r="C17" t="str">
            <v>ESQUEMA 2</v>
          </cell>
          <cell r="D17" t="str">
            <v xml:space="preserve">AV. SANTA BÁRBARA 
AVENIDA CONTADOR </v>
          </cell>
        </row>
        <row r="18">
          <cell r="A18" t="str">
            <v>IDU-1714-2022</v>
          </cell>
          <cell r="B18" t="str">
            <v>STESV</v>
          </cell>
          <cell r="C18" t="str">
            <v>ESQUEMA 2</v>
          </cell>
          <cell r="D18" t="str">
            <v>CICLORUTA CRR 15 ENTRE CLL 100 Y 127</v>
          </cell>
        </row>
        <row r="19">
          <cell r="A19" t="str">
            <v>IDU-1586-2022</v>
          </cell>
          <cell r="B19" t="str">
            <v>STESV</v>
          </cell>
          <cell r="C19" t="str">
            <v>ESQUEMA 2</v>
          </cell>
          <cell r="D19" t="str">
            <v>REFORZAMIENTO PUENTES VEHICULARES GP 3</v>
          </cell>
        </row>
        <row r="20">
          <cell r="A20" t="str">
            <v>IDU-1766-2021</v>
          </cell>
          <cell r="B20" t="str">
            <v>STESV</v>
          </cell>
          <cell r="C20" t="str">
            <v>ESQUEMA 2</v>
          </cell>
          <cell r="D20" t="str">
            <v>AV. JORGE URIBE BOTERO. CARRERA 15 ENTRE CALLE 134 Y 151</v>
          </cell>
        </row>
        <row r="21">
          <cell r="A21" t="str">
            <v>IDU-1167-2023</v>
          </cell>
          <cell r="B21" t="str">
            <v>STESV</v>
          </cell>
          <cell r="C21" t="str">
            <v>ESQUEMA 2</v>
          </cell>
          <cell r="D21" t="str">
            <v>PUENTE VEHICULAR SAN AGUSTÍN</v>
          </cell>
        </row>
        <row r="22">
          <cell r="A22" t="str">
            <v>IDU-1705-2022</v>
          </cell>
          <cell r="B22" t="str">
            <v>STESV</v>
          </cell>
          <cell r="C22" t="str">
            <v>ESQUEMA 1</v>
          </cell>
          <cell r="D22" t="str">
            <v>HOYA DEL RAMO</v>
          </cell>
        </row>
        <row r="23">
          <cell r="A23" t="str">
            <v>IDU-1777-2021</v>
          </cell>
          <cell r="B23" t="str">
            <v>STESV</v>
          </cell>
          <cell r="C23" t="str">
            <v>ESQUEMA 1</v>
          </cell>
          <cell r="D23" t="str">
            <v>AVENIDA BOYACA ENTRE CALLE 170 Y CALLE 183</v>
          </cell>
        </row>
        <row r="24">
          <cell r="A24" t="str">
            <v>IDU-1668-2022</v>
          </cell>
          <cell r="B24" t="str">
            <v>STESV</v>
          </cell>
          <cell r="C24" t="str">
            <v>ESQUEMA 1</v>
          </cell>
          <cell r="D24" t="str">
            <v>CALLE  54 SUR</v>
          </cell>
        </row>
        <row r="25">
          <cell r="A25" t="str">
            <v>IDU-1720-2021</v>
          </cell>
          <cell r="B25" t="str">
            <v>STESV</v>
          </cell>
          <cell r="C25" t="str">
            <v>ESQUEMA 2</v>
          </cell>
          <cell r="D25" t="str">
            <v>CENTRO FUNDACIONAL USAQUEN</v>
          </cell>
        </row>
        <row r="26">
          <cell r="A26" t="str">
            <v>IDU-1810-2021</v>
          </cell>
          <cell r="B26" t="str">
            <v>STESV</v>
          </cell>
          <cell r="C26" t="str">
            <v>ESQUEMA 2</v>
          </cell>
          <cell r="D26" t="str">
            <v>AV. LA SIRENA. CLL 153 CALZADA NORTE</v>
          </cell>
        </row>
        <row r="27">
          <cell r="A27" t="str">
            <v>IDU-1826-2021</v>
          </cell>
          <cell r="B27" t="str">
            <v>STESV</v>
          </cell>
          <cell r="C27" t="str">
            <v>ESQUEMA 2</v>
          </cell>
          <cell r="D27" t="str">
            <v>REFORZAMIENTO DE PUENTES GP 2</v>
          </cell>
        </row>
        <row r="28">
          <cell r="A28" t="str">
            <v>IDU-1807-2021</v>
          </cell>
          <cell r="B28" t="str">
            <v>STESV</v>
          </cell>
          <cell r="C28" t="str">
            <v>MIXTO (EYD Y OBRA)</v>
          </cell>
          <cell r="D28" t="str">
            <v>PUENTE PEATONAL AV BOYACÁ POR CALLE 80</v>
          </cell>
        </row>
        <row r="29">
          <cell r="A29" t="str">
            <v>IDU-1335-2023</v>
          </cell>
          <cell r="B29" t="str">
            <v>STESV</v>
          </cell>
          <cell r="C29" t="str">
            <v>ESQUEMA 2</v>
          </cell>
          <cell r="D29" t="str">
            <v>REFORZAMIENTO PUENTE CLL 174</v>
          </cell>
        </row>
        <row r="30">
          <cell r="A30" t="str">
            <v>IDU-1760-2021</v>
          </cell>
          <cell r="B30" t="str">
            <v>STESV</v>
          </cell>
          <cell r="C30" t="str">
            <v>ESQUEMA 2</v>
          </cell>
          <cell r="D30" t="str">
            <v>ZONAS INDUSTRIALES MONTEVIDEO Y PTE ARANDA G1</v>
          </cell>
        </row>
        <row r="31">
          <cell r="A31" t="str">
            <v>IDU-1825-2021</v>
          </cell>
          <cell r="B31" t="str">
            <v>STESV</v>
          </cell>
          <cell r="C31" t="str">
            <v>ESQUEMA 2</v>
          </cell>
          <cell r="D31" t="str">
            <v>REFORZAMIENTO DE PUENTES GP 1</v>
          </cell>
        </row>
        <row r="32">
          <cell r="A32" t="str">
            <v>IDU-517-2022</v>
          </cell>
          <cell r="B32" t="str">
            <v>STESV</v>
          </cell>
          <cell r="C32" t="str">
            <v>ESQUEMA 2</v>
          </cell>
          <cell r="D32" t="str">
            <v>CALLES COMERCIALES - 
 ENGATIVA - FASE 2</v>
          </cell>
        </row>
        <row r="33">
          <cell r="A33" t="str">
            <v>IDU-1752-2021</v>
          </cell>
          <cell r="B33" t="str">
            <v>STESV</v>
          </cell>
          <cell r="C33" t="str">
            <v>ESQUEMA 2</v>
          </cell>
          <cell r="D33" t="str">
            <v>ZONAS INDUSTRIALES MONTEVIDEO Y PTE ARANDA G2</v>
          </cell>
        </row>
        <row r="34">
          <cell r="A34" t="str">
            <v>IDU-1737-2021</v>
          </cell>
          <cell r="B34" t="str">
            <v>STESV</v>
          </cell>
          <cell r="C34" t="str">
            <v>ESQUEMA 2</v>
          </cell>
          <cell r="D34" t="str">
            <v>PUENTE VEHICULAR DE LA AV. SIRENA 153 X AUTONORTE</v>
          </cell>
        </row>
        <row r="35">
          <cell r="A35" t="str">
            <v>IDU-1839-2021</v>
          </cell>
          <cell r="B35" t="str">
            <v>STESV</v>
          </cell>
          <cell r="C35" t="str">
            <v>ESQUEMA 2</v>
          </cell>
          <cell r="D35" t="str">
            <v>ZONAS INDUSTRIALES. MONTEVIDEO Y PTE ARANDA G3</v>
          </cell>
        </row>
        <row r="36">
          <cell r="A36" t="str">
            <v>IDU-1847-2021</v>
          </cell>
          <cell r="B36" t="str">
            <v>STESV</v>
          </cell>
          <cell r="C36" t="str">
            <v>ESQUEMA 2</v>
          </cell>
          <cell r="D36" t="str">
            <v>ZONAS INDUSTRIALES MONTEVIDEO Y PTE ARANDA G4</v>
          </cell>
        </row>
        <row r="37">
          <cell r="A37" t="str">
            <v>IDU-1013-2022</v>
          </cell>
          <cell r="B37" t="str">
            <v>STESV</v>
          </cell>
          <cell r="C37" t="str">
            <v>ESQUEMA 1</v>
          </cell>
          <cell r="D37" t="str">
            <v>INTERSECCION NQS POR AV. BOSA</v>
          </cell>
        </row>
        <row r="38">
          <cell r="A38" t="str">
            <v>IDU-1199-2023</v>
          </cell>
          <cell r="B38" t="str">
            <v>STESV</v>
          </cell>
          <cell r="C38" t="str">
            <v>ESQUEMA 1</v>
          </cell>
          <cell r="D38" t="str">
            <v>REFORZAMIENTO DEL PUENTE DE LA CALLE 80 X NQS</v>
          </cell>
        </row>
        <row r="39">
          <cell r="A39" t="str">
            <v>IDU-1771-2023</v>
          </cell>
          <cell r="B39" t="str">
            <v>STESV</v>
          </cell>
          <cell r="C39" t="str">
            <v>ESQUEMA 2</v>
          </cell>
          <cell r="D39" t="str">
            <v>AVENIDA FRANCISCO MIRANDA (CL. 45) DESDE LA CRA. 5 HASTA LA CRA. 7</v>
          </cell>
        </row>
        <row r="40">
          <cell r="A40" t="str">
            <v>IDU-1767-2023</v>
          </cell>
          <cell r="B40" t="str">
            <v>STESV</v>
          </cell>
          <cell r="C40" t="str">
            <v>ESQUEMA 2</v>
          </cell>
          <cell r="D40" t="str">
            <v>TERMINACIÓN CONEXIONES TRANSVERSALES</v>
          </cell>
        </row>
        <row r="41">
          <cell r="A41" t="str">
            <v>IDU-1776-2023</v>
          </cell>
          <cell r="B41" t="str">
            <v>STESV</v>
          </cell>
          <cell r="C41" t="str">
            <v>ESQUEMA 1</v>
          </cell>
          <cell r="D41" t="str">
            <v>CICLOPUENTE AV. BOYACÁ POR CANAL SALITRE</v>
          </cell>
        </row>
        <row r="42">
          <cell r="A42" t="str">
            <v>IDU-2404-2024</v>
          </cell>
          <cell r="B42" t="str">
            <v>STESV</v>
          </cell>
          <cell r="C42" t="str">
            <v>ESQUEMA 2</v>
          </cell>
          <cell r="D42" t="str">
            <v>TERMINACIÓN  CALLES COMERCIALES ENGATIVÁ Y BARRIOS UNIDOS</v>
          </cell>
        </row>
        <row r="43">
          <cell r="A43" t="str">
            <v>IDU-2424-2024</v>
          </cell>
          <cell r="B43" t="str">
            <v>STESV</v>
          </cell>
          <cell r="C43" t="str">
            <v>ESQUEMA 2</v>
          </cell>
          <cell r="D43" t="str">
            <v>TERMINACION DE LA CONSTRUCCION  DE  ANDENES GILMA JIMENEZ</v>
          </cell>
        </row>
        <row r="44">
          <cell r="A44" t="str">
            <v>IDU-2400-2024</v>
          </cell>
          <cell r="B44" t="str">
            <v>STESV</v>
          </cell>
          <cell r="C44" t="str">
            <v>ESQUEMA 2</v>
          </cell>
          <cell r="D44" t="str">
            <v>TERMINACIÓN DE LA CONSTRUCCIÓN DE ACERAS Y CICLORRUTAS CALLE 92 Y CALLE 94</v>
          </cell>
        </row>
        <row r="45">
          <cell r="A45" t="str">
            <v>IDU-2412-2024</v>
          </cell>
          <cell r="B45" t="str">
            <v>STESV</v>
          </cell>
          <cell r="C45" t="str">
            <v>ESQUEMA 2</v>
          </cell>
          <cell r="D45" t="str">
            <v>AVENIDA MUTIS TRAMO 5</v>
          </cell>
        </row>
        <row r="46">
          <cell r="A46" t="str">
            <v>IDU-1800-2023</v>
          </cell>
          <cell r="B46" t="str">
            <v>STESV</v>
          </cell>
          <cell r="C46" t="str">
            <v>ESQUEMA 2</v>
          </cell>
          <cell r="D46" t="str">
            <v>ZONAS INDUSTRIALES MONTEVIDEO Y PTE ARANDA G5</v>
          </cell>
        </row>
        <row r="47">
          <cell r="A47" t="str">
            <v>IDU-1647-2020</v>
          </cell>
          <cell r="B47" t="str">
            <v>STEST</v>
          </cell>
          <cell r="C47" t="str">
            <v>ESQUEMA 1</v>
          </cell>
          <cell r="D47" t="str">
            <v>AV. CIUDAD DE CALI ALIMENTADORA LINEA METRO  GP 2</v>
          </cell>
        </row>
        <row r="48">
          <cell r="A48" t="str">
            <v>IDU-345-2020</v>
          </cell>
          <cell r="B48" t="str">
            <v>STEST</v>
          </cell>
          <cell r="C48" t="str">
            <v>ESQUEMA 1</v>
          </cell>
          <cell r="D48" t="str">
            <v>AV.  68 ALIMENTADORA LINEA METRO- GP 1</v>
          </cell>
        </row>
        <row r="49">
          <cell r="A49" t="str">
            <v>IDU-346-2020</v>
          </cell>
          <cell r="B49" t="str">
            <v>STEST</v>
          </cell>
          <cell r="C49" t="str">
            <v>ESQUEMA 1</v>
          </cell>
          <cell r="D49" t="str">
            <v>AV.  68 ALIMENTADORA LINEA METRO- GP 2</v>
          </cell>
        </row>
        <row r="50">
          <cell r="A50" t="str">
            <v>IDU-347-2020</v>
          </cell>
          <cell r="B50" t="str">
            <v>STEST</v>
          </cell>
          <cell r="C50" t="str">
            <v>ESQUEMA 1</v>
          </cell>
          <cell r="D50" t="str">
            <v>AV.  68 ALIMENTADORA LINEA METRO - GP 3</v>
          </cell>
        </row>
        <row r="51">
          <cell r="A51" t="str">
            <v>IDU-348-2020</v>
          </cell>
          <cell r="B51" t="str">
            <v>STEST</v>
          </cell>
          <cell r="C51" t="str">
            <v>ESQUEMA 1</v>
          </cell>
          <cell r="D51" t="str">
            <v>AV.  68 ALIMENTADORA LINEA METRO - GP 4</v>
          </cell>
        </row>
        <row r="52">
          <cell r="A52" t="str">
            <v>IDU-349-2020</v>
          </cell>
          <cell r="B52" t="str">
            <v>STEST</v>
          </cell>
          <cell r="C52" t="str">
            <v>ESQUEMA 1</v>
          </cell>
          <cell r="D52" t="str">
            <v>AV.  68 ALIMENTADORA LINEA METRO- GP 5</v>
          </cell>
        </row>
        <row r="53">
          <cell r="A53" t="str">
            <v>IDU-350-2020</v>
          </cell>
          <cell r="B53" t="str">
            <v>STEST</v>
          </cell>
          <cell r="C53" t="str">
            <v>ESQUEMA 1</v>
          </cell>
          <cell r="D53" t="str">
            <v>AV.  68 ALIMENTADORA LINEA METRO - GP 6</v>
          </cell>
        </row>
        <row r="54">
          <cell r="A54" t="str">
            <v>IDU-351-2020</v>
          </cell>
          <cell r="B54" t="str">
            <v>STEST</v>
          </cell>
          <cell r="C54" t="str">
            <v>ESQUEMA 1</v>
          </cell>
          <cell r="D54" t="str">
            <v>AV.  68 ALIMENTADORA LINEA METRO - GP 7</v>
          </cell>
        </row>
        <row r="55">
          <cell r="A55" t="str">
            <v>IDU-352-2020</v>
          </cell>
          <cell r="B55" t="str">
            <v>STEST</v>
          </cell>
          <cell r="C55" t="str">
            <v>ESQUEMA 1</v>
          </cell>
          <cell r="D55" t="str">
            <v>AV.  68 ALIMENTADORA LINEA METRO - GP 8</v>
          </cell>
        </row>
        <row r="56">
          <cell r="A56" t="str">
            <v>IDU-353-2020</v>
          </cell>
          <cell r="B56" t="str">
            <v>STEST</v>
          </cell>
          <cell r="C56" t="str">
            <v>ESQUEMA 1</v>
          </cell>
          <cell r="D56" t="str">
            <v>AV.  68 ALIMENTADORA LINEA METRO - GP 9</v>
          </cell>
        </row>
        <row r="57">
          <cell r="A57" t="str">
            <v>IDU-1646-2020</v>
          </cell>
          <cell r="B57" t="str">
            <v>STEST</v>
          </cell>
          <cell r="C57" t="str">
            <v>ESQUEMA 1</v>
          </cell>
          <cell r="D57" t="str">
            <v>AV. CIUDAD DE CALI ALIMENTADORA LINEA METRO  GP 1</v>
          </cell>
        </row>
        <row r="58">
          <cell r="A58" t="str">
            <v>IDU-1653-2020</v>
          </cell>
          <cell r="B58" t="str">
            <v>STEST</v>
          </cell>
          <cell r="C58" t="str">
            <v>ESQUEMA 1</v>
          </cell>
          <cell r="D58" t="str">
            <v>AV. CIUDAD DE CALI ALIMENTADORA LINEA METRO  GP 3</v>
          </cell>
        </row>
        <row r="59">
          <cell r="A59" t="str">
            <v>IDU-1670-2020</v>
          </cell>
          <cell r="B59" t="str">
            <v>STEST</v>
          </cell>
          <cell r="C59" t="str">
            <v>ESQUEMA 1</v>
          </cell>
          <cell r="D59" t="str">
            <v>AV. CIUDAD DE CALI ALIMENTADORA LINEA METRO  GP 4</v>
          </cell>
        </row>
        <row r="60">
          <cell r="A60" t="str">
            <v>IDU-1319-2023</v>
          </cell>
          <cell r="B60" t="str">
            <v>STEST</v>
          </cell>
          <cell r="C60" t="str">
            <v>ESQUEMA 1</v>
          </cell>
          <cell r="D60" t="str">
            <v>TRANSMICABLE SAN CRISTOBAL</v>
          </cell>
        </row>
        <row r="61">
          <cell r="A61" t="str">
            <v>IDU-1456-2023</v>
          </cell>
          <cell r="B61" t="str">
            <v>STEST</v>
          </cell>
          <cell r="C61" t="str">
            <v>ESQUEMA 1</v>
          </cell>
          <cell r="D61" t="str">
            <v>TRONCAL CALLE 13 LOTE 1- INTERSECCIÓN A DESNIVEL DE PUENTE ARANDA</v>
          </cell>
        </row>
        <row r="62">
          <cell r="A62" t="str">
            <v>IDU-1450-2023</v>
          </cell>
          <cell r="B62" t="str">
            <v>STEST</v>
          </cell>
          <cell r="C62" t="str">
            <v>ESQUEMA 1</v>
          </cell>
          <cell r="D62" t="str">
            <v>TRONCAL CALLE 13 LOTE 2 - CONEXIÓN CON INTERSECCIÓN PUENTE ARANDA HASTA CONEXIÓN CON INTERSECCIÓN AV. BOYACÁ</v>
          </cell>
        </row>
        <row r="63">
          <cell r="A63" t="str">
            <v>IDU-1739-2023</v>
          </cell>
          <cell r="B63" t="str">
            <v>STEST</v>
          </cell>
          <cell r="C63" t="str">
            <v>ESQUEMA 1</v>
          </cell>
          <cell r="D63" t="str">
            <v>CORREDOR VERDE CARRERA 7 DESDE LA CALLE 99 HASTA LA CALLE 127 (INCLUYENDO LA INTERSECCIÓN) - LOTE 3-1</v>
          </cell>
        </row>
        <row r="64">
          <cell r="A64" t="str">
            <v>IDU-1727-2023</v>
          </cell>
          <cell r="B64" t="str">
            <v>STEST</v>
          </cell>
          <cell r="C64" t="str">
            <v>ESQUEMA 1</v>
          </cell>
          <cell r="D64" t="str">
            <v>CORREDOR VERDE CARRERA 7 DESDE LA CALLE 127 HASTA LA CALLE 183 (NO INCLUYE LA INTERSECCIÓN) - LOTE 3-2</v>
          </cell>
        </row>
        <row r="65">
          <cell r="A65" t="str">
            <v>IDU-1740-2023</v>
          </cell>
          <cell r="B65" t="str">
            <v>STEST</v>
          </cell>
          <cell r="C65" t="str">
            <v>ESQUEMA 1</v>
          </cell>
          <cell r="D65" t="str">
            <v>CORREDOR VERDE CARRERA 7 DESDE LA CALLE 183 (INCLUYE INTERSECCIÓN) HASTA LA CALLE 200 Y CONSTRUCCIÓN DEL PATIO PORTAL - LOTE 3-3</v>
          </cell>
        </row>
        <row r="66">
          <cell r="A66" t="str">
            <v>IDU-1763-2023</v>
          </cell>
          <cell r="B66" t="str">
            <v>STEST</v>
          </cell>
          <cell r="C66" t="str">
            <v>ESQUEMA 1</v>
          </cell>
          <cell r="D66" t="str">
            <v>PATIO ZONAL GACO</v>
          </cell>
        </row>
        <row r="67">
          <cell r="A67" t="str">
            <v>IDU-971-2020</v>
          </cell>
          <cell r="B67" t="str">
            <v>STEST</v>
          </cell>
          <cell r="C67" t="str">
            <v>ESQUEMA 2</v>
          </cell>
          <cell r="D67" t="str">
            <v>AMPLIACIÓN DE ESTACIONES TM - EMERGENCIA - GRUPO 1</v>
          </cell>
        </row>
        <row r="68">
          <cell r="A68" t="str">
            <v>IDU-972-2020</v>
          </cell>
          <cell r="B68" t="str">
            <v>STEST</v>
          </cell>
          <cell r="C68" t="str">
            <v>ESQUEMA 2</v>
          </cell>
          <cell r="D68" t="str">
            <v>AMPLIACIÓN DE ESTACIONES TM - EMERGENCIA - GRUPO 2</v>
          </cell>
        </row>
        <row r="69">
          <cell r="A69" t="str">
            <v>IDU-973-2020</v>
          </cell>
          <cell r="B69" t="str">
            <v>STEST</v>
          </cell>
          <cell r="C69" t="str">
            <v>ESQUEMA 2</v>
          </cell>
          <cell r="D69" t="str">
            <v>AMPLIACIÓN DE ESTACIONES TM - EMERGENCIA– GRUPO III</v>
          </cell>
        </row>
        <row r="70">
          <cell r="A70" t="str">
            <v>IDU-1868-2021</v>
          </cell>
          <cell r="B70" t="str">
            <v>STEST</v>
          </cell>
          <cell r="C70" t="str">
            <v>ESQUEMA 2</v>
          </cell>
          <cell r="D70" t="str">
            <v>CICLOPARQUEADEROS DEL PORTAL DEL SUR</v>
          </cell>
        </row>
        <row r="71">
          <cell r="A71" t="str">
            <v>IDU-1712-2020</v>
          </cell>
          <cell r="B71" t="str">
            <v>STEST</v>
          </cell>
          <cell r="C71" t="str">
            <v>ESQUEMA 2</v>
          </cell>
          <cell r="D71" t="str">
            <v>PATIO LA REFORMA</v>
          </cell>
        </row>
        <row r="72">
          <cell r="A72" t="str">
            <v>IDU-1641-2022</v>
          </cell>
          <cell r="B72" t="str">
            <v>STEST</v>
          </cell>
          <cell r="C72" t="str">
            <v>ESQUEMA 2</v>
          </cell>
          <cell r="D72" t="str">
            <v>CICLOPARQUEADEROS PORTAL SUBA</v>
          </cell>
        </row>
        <row r="73">
          <cell r="A73" t="str">
            <v>IDU-1848-2021</v>
          </cell>
          <cell r="B73" t="str">
            <v>STEST</v>
          </cell>
          <cell r="C73" t="str">
            <v>MIXTO (EYD Y OBRA)</v>
          </cell>
          <cell r="D73" t="str">
            <v>ESTACIONES TM (OCHO ESTACIONES) - GRUPO 4</v>
          </cell>
        </row>
        <row r="74">
          <cell r="A74" t="str">
            <v>IDU-1765-2023</v>
          </cell>
          <cell r="B74" t="str">
            <v>STEST</v>
          </cell>
          <cell r="C74" t="str">
            <v>ESQUEMA 2</v>
          </cell>
          <cell r="D74" t="str">
            <v>AMPLIACION DE ESTACIONES GRUPO 5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R79"/>
  <sheetViews>
    <sheetView tabSelected="1" workbookViewId="0">
      <selection activeCell="B80" sqref="B80"/>
    </sheetView>
  </sheetViews>
  <sheetFormatPr baseColWidth="10" defaultRowHeight="15" x14ac:dyDescent="0.25"/>
  <cols>
    <col min="2" max="2" width="11.5703125" bestFit="1" customWidth="1"/>
    <col min="5" max="5" width="12.28515625" customWidth="1"/>
    <col min="8" max="8" width="15.7109375" style="2" bestFit="1" customWidth="1"/>
    <col min="9" max="9" width="14.7109375" style="2" bestFit="1" customWidth="1"/>
    <col min="10" max="10" width="15.5703125" style="2" bestFit="1" customWidth="1"/>
    <col min="11" max="12" width="15.5703125" style="2" customWidth="1"/>
    <col min="13" max="14" width="11.5703125" bestFit="1" customWidth="1"/>
    <col min="15" max="15" width="11.5703125" style="3" bestFit="1" customWidth="1"/>
    <col min="16" max="16" width="11.5703125" bestFit="1" customWidth="1"/>
  </cols>
  <sheetData>
    <row r="1" spans="2:18" ht="15.75" thickBot="1" x14ac:dyDescent="0.3"/>
    <row r="2" spans="2:18" ht="25.5" customHeight="1" thickBot="1" x14ac:dyDescent="0.3">
      <c r="B2" s="41" t="s">
        <v>174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3"/>
    </row>
    <row r="3" spans="2:18" ht="15.75" thickBot="1" x14ac:dyDescent="0.3"/>
    <row r="4" spans="2:18" x14ac:dyDescent="0.25">
      <c r="B4" s="35" t="s">
        <v>0</v>
      </c>
      <c r="C4" s="36"/>
      <c r="D4" s="36"/>
      <c r="E4" s="36"/>
      <c r="F4" s="36"/>
      <c r="G4" s="37"/>
      <c r="H4" s="38" t="s">
        <v>1</v>
      </c>
      <c r="I4" s="39"/>
      <c r="J4" s="39"/>
      <c r="K4" s="39"/>
      <c r="L4" s="40"/>
      <c r="M4" s="35" t="s">
        <v>2</v>
      </c>
      <c r="N4" s="36"/>
      <c r="O4" s="36"/>
      <c r="P4" s="36"/>
      <c r="Q4" s="36"/>
      <c r="R4" s="37"/>
    </row>
    <row r="5" spans="2:18" s="1" customFormat="1" ht="31.5" x14ac:dyDescent="0.25">
      <c r="B5" s="4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6" t="s">
        <v>8</v>
      </c>
      <c r="H5" s="13" t="s">
        <v>9</v>
      </c>
      <c r="I5" s="14" t="s">
        <v>10</v>
      </c>
      <c r="J5" s="14" t="s">
        <v>11</v>
      </c>
      <c r="K5" s="14" t="s">
        <v>173</v>
      </c>
      <c r="L5" s="15" t="s">
        <v>12</v>
      </c>
      <c r="M5" s="22" t="s">
        <v>13</v>
      </c>
      <c r="N5" s="5" t="s">
        <v>14</v>
      </c>
      <c r="O5" s="23" t="s">
        <v>15</v>
      </c>
      <c r="P5" s="23" t="s">
        <v>16</v>
      </c>
      <c r="Q5" s="24" t="s">
        <v>17</v>
      </c>
      <c r="R5" s="15" t="s">
        <v>172</v>
      </c>
    </row>
    <row r="6" spans="2:18" hidden="1" x14ac:dyDescent="0.25">
      <c r="B6" s="7">
        <v>2020</v>
      </c>
      <c r="C6" s="8" t="s">
        <v>18</v>
      </c>
      <c r="D6" s="8" t="str">
        <f>+VLOOKUP(E6,[1]Esquema!$A$2:$D$74,3,FALSE)</f>
        <v>ESQUEMA 2</v>
      </c>
      <c r="E6" s="8" t="s">
        <v>19</v>
      </c>
      <c r="F6" s="8" t="s">
        <v>20</v>
      </c>
      <c r="G6" s="9" t="s">
        <v>21</v>
      </c>
      <c r="H6" s="16">
        <v>10572417234</v>
      </c>
      <c r="I6" s="17"/>
      <c r="J6" s="17">
        <v>261036878</v>
      </c>
      <c r="K6" s="17">
        <f t="shared" ref="K6:K69" si="0">+J6+I6+H6</f>
        <v>10833454112</v>
      </c>
      <c r="L6" s="18">
        <f t="shared" ref="L6:L69" si="1">+(+I6+J6)/H6</f>
        <v>2.4690368552664332E-2</v>
      </c>
      <c r="M6" s="7">
        <v>330</v>
      </c>
      <c r="N6" s="25">
        <v>44048</v>
      </c>
      <c r="O6" s="26" t="s">
        <v>22</v>
      </c>
      <c r="P6" s="8">
        <v>495</v>
      </c>
      <c r="Q6">
        <f t="shared" ref="Q6:Q37" si="2">+P6+M6</f>
        <v>825</v>
      </c>
      <c r="R6" s="27">
        <f t="shared" ref="R6:R37" si="3">+P6/M6</f>
        <v>1.5</v>
      </c>
    </row>
    <row r="7" spans="2:18" x14ac:dyDescent="0.25">
      <c r="B7" s="7">
        <v>2020</v>
      </c>
      <c r="C7" s="8" t="s">
        <v>18</v>
      </c>
      <c r="D7" s="8" t="str">
        <f>+VLOOKUP(E7,[1]Esquema!$A$2:$D$74,3,FALSE)</f>
        <v>ESQUEMA 1</v>
      </c>
      <c r="E7" s="8" t="s">
        <v>23</v>
      </c>
      <c r="F7" s="8" t="s">
        <v>24</v>
      </c>
      <c r="G7" s="9" t="s">
        <v>25</v>
      </c>
      <c r="H7" s="16">
        <v>356558147916</v>
      </c>
      <c r="I7" s="17"/>
      <c r="J7" s="17">
        <v>24754764019</v>
      </c>
      <c r="K7" s="17">
        <f t="shared" si="0"/>
        <v>381312911935</v>
      </c>
      <c r="L7" s="18">
        <f t="shared" si="1"/>
        <v>6.9427004160992747E-2</v>
      </c>
      <c r="M7" s="7">
        <v>3840</v>
      </c>
      <c r="N7" s="25">
        <v>44007</v>
      </c>
      <c r="O7" s="26" t="s">
        <v>22</v>
      </c>
      <c r="P7" s="8">
        <v>0</v>
      </c>
      <c r="Q7">
        <f t="shared" si="2"/>
        <v>3840</v>
      </c>
      <c r="R7" s="27">
        <f t="shared" si="3"/>
        <v>0</v>
      </c>
    </row>
    <row r="8" spans="2:18" x14ac:dyDescent="0.25">
      <c r="B8" s="7">
        <v>2020</v>
      </c>
      <c r="C8" s="8" t="s">
        <v>18</v>
      </c>
      <c r="D8" s="8" t="str">
        <f>+VLOOKUP(E8,[1]Esquema!$A$2:$D$74,3,FALSE)</f>
        <v>ESQUEMA 1</v>
      </c>
      <c r="E8" s="8" t="s">
        <v>26</v>
      </c>
      <c r="F8" s="8" t="s">
        <v>27</v>
      </c>
      <c r="G8" s="9" t="s">
        <v>25</v>
      </c>
      <c r="H8" s="16">
        <v>292993429408</v>
      </c>
      <c r="I8" s="17"/>
      <c r="J8" s="17">
        <v>0</v>
      </c>
      <c r="K8" s="17">
        <f t="shared" si="0"/>
        <v>292993429408</v>
      </c>
      <c r="L8" s="18">
        <f t="shared" si="1"/>
        <v>0</v>
      </c>
      <c r="M8" s="7">
        <v>3480</v>
      </c>
      <c r="N8" s="25">
        <v>44008</v>
      </c>
      <c r="O8" s="26" t="s">
        <v>22</v>
      </c>
      <c r="P8" s="8">
        <v>600</v>
      </c>
      <c r="Q8">
        <f t="shared" si="2"/>
        <v>4080</v>
      </c>
      <c r="R8" s="27">
        <f t="shared" si="3"/>
        <v>0.17241379310344829</v>
      </c>
    </row>
    <row r="9" spans="2:18" x14ac:dyDescent="0.25">
      <c r="B9" s="7">
        <v>2020</v>
      </c>
      <c r="C9" s="8" t="s">
        <v>18</v>
      </c>
      <c r="D9" s="8" t="str">
        <f>+VLOOKUP(E9,[1]Esquema!$A$2:$D$74,3,FALSE)</f>
        <v>ESQUEMA 1</v>
      </c>
      <c r="E9" s="8" t="s">
        <v>28</v>
      </c>
      <c r="F9" s="8" t="s">
        <v>29</v>
      </c>
      <c r="G9" s="9" t="s">
        <v>25</v>
      </c>
      <c r="H9" s="16">
        <v>206413520077</v>
      </c>
      <c r="I9" s="17"/>
      <c r="J9" s="17">
        <v>0</v>
      </c>
      <c r="K9" s="17">
        <f t="shared" si="0"/>
        <v>206413520077</v>
      </c>
      <c r="L9" s="18">
        <f t="shared" si="1"/>
        <v>0</v>
      </c>
      <c r="M9" s="7">
        <v>3480</v>
      </c>
      <c r="N9" s="25">
        <v>44007</v>
      </c>
      <c r="O9" s="26" t="s">
        <v>22</v>
      </c>
      <c r="P9" s="8">
        <v>420</v>
      </c>
      <c r="Q9">
        <f t="shared" si="2"/>
        <v>3900</v>
      </c>
      <c r="R9" s="27">
        <f t="shared" si="3"/>
        <v>0.1206896551724138</v>
      </c>
    </row>
    <row r="10" spans="2:18" x14ac:dyDescent="0.25">
      <c r="B10" s="7">
        <v>2020</v>
      </c>
      <c r="C10" s="8" t="s">
        <v>18</v>
      </c>
      <c r="D10" s="8" t="str">
        <f>+VLOOKUP(E10,[1]Esquema!$A$2:$D$74,3,FALSE)</f>
        <v>ESQUEMA 1</v>
      </c>
      <c r="E10" s="8" t="s">
        <v>30</v>
      </c>
      <c r="F10" s="8" t="s">
        <v>31</v>
      </c>
      <c r="G10" s="9" t="s">
        <v>25</v>
      </c>
      <c r="H10" s="16">
        <v>247625771607</v>
      </c>
      <c r="I10" s="17">
        <v>36389569044</v>
      </c>
      <c r="J10" s="17">
        <v>5781580733</v>
      </c>
      <c r="K10" s="17">
        <f t="shared" si="0"/>
        <v>289796921384</v>
      </c>
      <c r="L10" s="18">
        <f t="shared" si="1"/>
        <v>0.17030194193166881</v>
      </c>
      <c r="M10" s="7">
        <v>3480</v>
      </c>
      <c r="N10" s="25">
        <v>43994</v>
      </c>
      <c r="O10" s="26" t="s">
        <v>22</v>
      </c>
      <c r="P10" s="8">
        <v>330</v>
      </c>
      <c r="Q10">
        <f t="shared" si="2"/>
        <v>3810</v>
      </c>
      <c r="R10" s="27">
        <f t="shared" si="3"/>
        <v>9.4827586206896547E-2</v>
      </c>
    </row>
    <row r="11" spans="2:18" x14ac:dyDescent="0.25">
      <c r="B11" s="7">
        <v>2020</v>
      </c>
      <c r="C11" s="8" t="s">
        <v>18</v>
      </c>
      <c r="D11" s="8" t="str">
        <f>+VLOOKUP(E11,[1]Esquema!$A$2:$D$74,3,FALSE)</f>
        <v>ESQUEMA 1</v>
      </c>
      <c r="E11" s="8" t="s">
        <v>32</v>
      </c>
      <c r="F11" s="8" t="s">
        <v>33</v>
      </c>
      <c r="G11" s="9" t="s">
        <v>25</v>
      </c>
      <c r="H11" s="16">
        <v>208086098930</v>
      </c>
      <c r="I11" s="17">
        <v>13780341555</v>
      </c>
      <c r="J11" s="17">
        <v>2137984388</v>
      </c>
      <c r="K11" s="17">
        <f t="shared" si="0"/>
        <v>224004424873</v>
      </c>
      <c r="L11" s="18">
        <f t="shared" si="1"/>
        <v>7.6498747512946136E-2</v>
      </c>
      <c r="M11" s="7">
        <v>3120</v>
      </c>
      <c r="N11" s="25">
        <v>44000</v>
      </c>
      <c r="O11" s="26" t="s">
        <v>22</v>
      </c>
      <c r="P11" s="8">
        <v>210</v>
      </c>
      <c r="Q11">
        <f t="shared" si="2"/>
        <v>3330</v>
      </c>
      <c r="R11" s="27">
        <f t="shared" si="3"/>
        <v>6.7307692307692304E-2</v>
      </c>
    </row>
    <row r="12" spans="2:18" x14ac:dyDescent="0.25">
      <c r="B12" s="7">
        <v>2020</v>
      </c>
      <c r="C12" s="8" t="s">
        <v>18</v>
      </c>
      <c r="D12" s="8" t="str">
        <f>+VLOOKUP(E12,[1]Esquema!$A$2:$D$74,3,FALSE)</f>
        <v>ESQUEMA 1</v>
      </c>
      <c r="E12" s="8" t="s">
        <v>34</v>
      </c>
      <c r="F12" s="8" t="s">
        <v>35</v>
      </c>
      <c r="G12" s="9" t="s">
        <v>25</v>
      </c>
      <c r="H12" s="16">
        <v>216363454208</v>
      </c>
      <c r="I12" s="17"/>
      <c r="J12" s="17">
        <v>0</v>
      </c>
      <c r="K12" s="17">
        <f t="shared" si="0"/>
        <v>216363454208</v>
      </c>
      <c r="L12" s="18">
        <f t="shared" si="1"/>
        <v>0</v>
      </c>
      <c r="M12" s="7">
        <v>3480</v>
      </c>
      <c r="N12" s="25">
        <v>43994</v>
      </c>
      <c r="O12" s="26" t="s">
        <v>22</v>
      </c>
      <c r="P12" s="8">
        <v>480</v>
      </c>
      <c r="Q12">
        <f t="shared" si="2"/>
        <v>3960</v>
      </c>
      <c r="R12" s="27">
        <f t="shared" si="3"/>
        <v>0.13793103448275862</v>
      </c>
    </row>
    <row r="13" spans="2:18" x14ac:dyDescent="0.25">
      <c r="B13" s="7">
        <v>2020</v>
      </c>
      <c r="C13" s="8" t="s">
        <v>18</v>
      </c>
      <c r="D13" s="8" t="str">
        <f>+VLOOKUP(E13,[1]Esquema!$A$2:$D$74,3,FALSE)</f>
        <v>ESQUEMA 1</v>
      </c>
      <c r="E13" s="8" t="s">
        <v>36</v>
      </c>
      <c r="F13" s="8" t="s">
        <v>37</v>
      </c>
      <c r="G13" s="9" t="s">
        <v>25</v>
      </c>
      <c r="H13" s="16">
        <v>368334453739</v>
      </c>
      <c r="I13" s="17">
        <v>38482298524</v>
      </c>
      <c r="J13" s="17">
        <v>137508525233</v>
      </c>
      <c r="K13" s="17">
        <f t="shared" si="0"/>
        <v>544325277496</v>
      </c>
      <c r="L13" s="18">
        <f t="shared" si="1"/>
        <v>0.47780168803243761</v>
      </c>
      <c r="M13" s="7">
        <v>3840</v>
      </c>
      <c r="N13" s="25">
        <v>43994</v>
      </c>
      <c r="O13" s="26" t="s">
        <v>22</v>
      </c>
      <c r="P13" s="8">
        <v>215</v>
      </c>
      <c r="Q13">
        <f t="shared" si="2"/>
        <v>4055</v>
      </c>
      <c r="R13" s="27">
        <f t="shared" si="3"/>
        <v>5.5989583333333336E-2</v>
      </c>
    </row>
    <row r="14" spans="2:18" x14ac:dyDescent="0.25">
      <c r="B14" s="7">
        <v>2020</v>
      </c>
      <c r="C14" s="8" t="s">
        <v>18</v>
      </c>
      <c r="D14" s="8" t="str">
        <f>+VLOOKUP(E14,[1]Esquema!$A$2:$D$74,3,FALSE)</f>
        <v>ESQUEMA 1</v>
      </c>
      <c r="E14" s="8" t="s">
        <v>38</v>
      </c>
      <c r="F14" s="8" t="s">
        <v>39</v>
      </c>
      <c r="G14" s="9" t="s">
        <v>25</v>
      </c>
      <c r="H14" s="16">
        <v>207527321911</v>
      </c>
      <c r="I14" s="17">
        <v>12054367344</v>
      </c>
      <c r="J14" s="17">
        <v>27536129338</v>
      </c>
      <c r="K14" s="17">
        <f t="shared" si="0"/>
        <v>247117818593</v>
      </c>
      <c r="L14" s="18">
        <f t="shared" si="1"/>
        <v>0.19077245500705081</v>
      </c>
      <c r="M14" s="7">
        <v>3840</v>
      </c>
      <c r="N14" s="25">
        <v>43994</v>
      </c>
      <c r="O14" s="26" t="s">
        <v>22</v>
      </c>
      <c r="P14" s="8">
        <v>570</v>
      </c>
      <c r="Q14">
        <f t="shared" si="2"/>
        <v>4410</v>
      </c>
      <c r="R14" s="27">
        <f t="shared" si="3"/>
        <v>0.1484375</v>
      </c>
    </row>
    <row r="15" spans="2:18" x14ac:dyDescent="0.25">
      <c r="B15" s="7">
        <v>2020</v>
      </c>
      <c r="C15" s="8" t="s">
        <v>18</v>
      </c>
      <c r="D15" s="8" t="str">
        <f>+VLOOKUP(E15,[1]Esquema!$A$2:$D$74,3,FALSE)</f>
        <v>ESQUEMA 1</v>
      </c>
      <c r="E15" s="8" t="s">
        <v>40</v>
      </c>
      <c r="F15" s="8" t="s">
        <v>41</v>
      </c>
      <c r="G15" s="9" t="s">
        <v>25</v>
      </c>
      <c r="H15" s="16">
        <v>251047561743</v>
      </c>
      <c r="I15" s="17"/>
      <c r="J15" s="17">
        <v>45227937858</v>
      </c>
      <c r="K15" s="17">
        <f t="shared" si="0"/>
        <v>296275499601</v>
      </c>
      <c r="L15" s="18">
        <f t="shared" si="1"/>
        <v>0.18015684973790069</v>
      </c>
      <c r="M15" s="7">
        <v>3480</v>
      </c>
      <c r="N15" s="25">
        <v>44008</v>
      </c>
      <c r="O15" s="26" t="s">
        <v>22</v>
      </c>
      <c r="P15" s="8">
        <v>600</v>
      </c>
      <c r="Q15">
        <f t="shared" si="2"/>
        <v>4080</v>
      </c>
      <c r="R15" s="27">
        <f t="shared" si="3"/>
        <v>0.17241379310344829</v>
      </c>
    </row>
    <row r="16" spans="2:18" hidden="1" x14ac:dyDescent="0.25">
      <c r="B16" s="7">
        <v>2020</v>
      </c>
      <c r="C16" s="8" t="s">
        <v>18</v>
      </c>
      <c r="D16" s="8" t="str">
        <f>+VLOOKUP(E16,[1]Esquema!$A$2:$D$74,3,FALSE)</f>
        <v>ESQUEMA 2</v>
      </c>
      <c r="E16" s="8" t="s">
        <v>42</v>
      </c>
      <c r="F16" s="8" t="s">
        <v>43</v>
      </c>
      <c r="G16" s="9" t="s">
        <v>44</v>
      </c>
      <c r="H16" s="16">
        <v>14889960950</v>
      </c>
      <c r="I16" s="17"/>
      <c r="J16" s="17">
        <v>644240922</v>
      </c>
      <c r="K16" s="17">
        <f t="shared" si="0"/>
        <v>15534201872</v>
      </c>
      <c r="L16" s="18">
        <f t="shared" si="1"/>
        <v>4.3266797284649695E-2</v>
      </c>
      <c r="M16" s="7">
        <v>270</v>
      </c>
      <c r="N16" s="25">
        <v>43993</v>
      </c>
      <c r="O16" s="28">
        <v>44560</v>
      </c>
      <c r="P16" s="8">
        <v>290</v>
      </c>
      <c r="Q16">
        <f t="shared" si="2"/>
        <v>560</v>
      </c>
      <c r="R16" s="27">
        <f t="shared" si="3"/>
        <v>1.0740740740740742</v>
      </c>
    </row>
    <row r="17" spans="2:18" hidden="1" x14ac:dyDescent="0.25">
      <c r="B17" s="7">
        <v>2020</v>
      </c>
      <c r="C17" s="8" t="s">
        <v>18</v>
      </c>
      <c r="D17" s="8" t="str">
        <f>+VLOOKUP(E17,[1]Esquema!$A$2:$D$74,3,FALSE)</f>
        <v>ESQUEMA 2</v>
      </c>
      <c r="E17" s="8" t="s">
        <v>45</v>
      </c>
      <c r="F17" s="8" t="s">
        <v>46</v>
      </c>
      <c r="G17" s="9" t="s">
        <v>44</v>
      </c>
      <c r="H17" s="16">
        <v>13973103949</v>
      </c>
      <c r="I17" s="17"/>
      <c r="J17" s="17">
        <v>805015567</v>
      </c>
      <c r="K17" s="17">
        <f t="shared" si="0"/>
        <v>14778119516</v>
      </c>
      <c r="L17" s="18">
        <f t="shared" si="1"/>
        <v>5.7611792622326539E-2</v>
      </c>
      <c r="M17" s="7">
        <v>270</v>
      </c>
      <c r="N17" s="25">
        <v>43993</v>
      </c>
      <c r="O17" s="28">
        <v>44552</v>
      </c>
      <c r="P17" s="8">
        <v>282</v>
      </c>
      <c r="Q17">
        <f t="shared" si="2"/>
        <v>552</v>
      </c>
      <c r="R17" s="27">
        <f t="shared" si="3"/>
        <v>1.0444444444444445</v>
      </c>
    </row>
    <row r="18" spans="2:18" hidden="1" x14ac:dyDescent="0.25">
      <c r="B18" s="7">
        <v>2020</v>
      </c>
      <c r="C18" s="8" t="s">
        <v>18</v>
      </c>
      <c r="D18" s="8" t="str">
        <f>+VLOOKUP(E18,[1]Esquema!$A$2:$D$74,3,FALSE)</f>
        <v>ESQUEMA 2</v>
      </c>
      <c r="E18" s="8" t="s">
        <v>47</v>
      </c>
      <c r="F18" s="8" t="s">
        <v>48</v>
      </c>
      <c r="G18" s="9" t="s">
        <v>44</v>
      </c>
      <c r="H18" s="16">
        <v>14324450207</v>
      </c>
      <c r="I18" s="17"/>
      <c r="J18" s="17">
        <v>695672664</v>
      </c>
      <c r="K18" s="17">
        <f t="shared" si="0"/>
        <v>15020122871</v>
      </c>
      <c r="L18" s="18">
        <f t="shared" si="1"/>
        <v>4.8565400692310148E-2</v>
      </c>
      <c r="M18" s="7">
        <v>270</v>
      </c>
      <c r="N18" s="25">
        <v>43993</v>
      </c>
      <c r="O18" s="28">
        <v>44713</v>
      </c>
      <c r="P18" s="8">
        <v>381</v>
      </c>
      <c r="Q18">
        <f t="shared" si="2"/>
        <v>651</v>
      </c>
      <c r="R18" s="27">
        <f t="shared" si="3"/>
        <v>1.4111111111111112</v>
      </c>
    </row>
    <row r="19" spans="2:18" hidden="1" x14ac:dyDescent="0.25">
      <c r="B19" s="7">
        <v>2020</v>
      </c>
      <c r="C19" s="8" t="s">
        <v>18</v>
      </c>
      <c r="D19" s="8" t="str">
        <f>+VLOOKUP(E19,[1]Esquema!$A$2:$D$74,3,FALSE)</f>
        <v>MIXTO (EYD Y OBRA)</v>
      </c>
      <c r="E19" s="8" t="s">
        <v>49</v>
      </c>
      <c r="F19" s="8" t="s">
        <v>50</v>
      </c>
      <c r="G19" s="9" t="s">
        <v>21</v>
      </c>
      <c r="H19" s="16">
        <v>12789290695</v>
      </c>
      <c r="I19" s="17"/>
      <c r="J19" s="17">
        <v>1789199993</v>
      </c>
      <c r="K19" s="17">
        <f t="shared" si="0"/>
        <v>14578490688</v>
      </c>
      <c r="L19" s="18">
        <f t="shared" si="1"/>
        <v>0.13989829738560025</v>
      </c>
      <c r="M19" s="7">
        <v>450</v>
      </c>
      <c r="N19" s="25">
        <v>44063</v>
      </c>
      <c r="O19" s="28">
        <v>45145</v>
      </c>
      <c r="P19" s="8">
        <v>270</v>
      </c>
      <c r="Q19">
        <f t="shared" si="2"/>
        <v>720</v>
      </c>
      <c r="R19" s="27">
        <f t="shared" si="3"/>
        <v>0.6</v>
      </c>
    </row>
    <row r="20" spans="2:18" x14ac:dyDescent="0.25">
      <c r="B20" s="7">
        <v>2020</v>
      </c>
      <c r="C20" s="8" t="s">
        <v>18</v>
      </c>
      <c r="D20" s="8" t="str">
        <f>+VLOOKUP(E20,[1]Esquema!$A$2:$D$74,3,FALSE)</f>
        <v>ESQUEMA 1</v>
      </c>
      <c r="E20" s="8" t="s">
        <v>51</v>
      </c>
      <c r="F20" s="8" t="s">
        <v>52</v>
      </c>
      <c r="G20" s="9" t="s">
        <v>44</v>
      </c>
      <c r="H20" s="16">
        <v>9614333552</v>
      </c>
      <c r="I20" s="17">
        <v>684731842</v>
      </c>
      <c r="J20" s="17">
        <v>2656385398</v>
      </c>
      <c r="K20" s="17">
        <f t="shared" si="0"/>
        <v>12955450792</v>
      </c>
      <c r="L20" s="18">
        <f t="shared" si="1"/>
        <v>0.34751417994073774</v>
      </c>
      <c r="M20" s="7">
        <v>390</v>
      </c>
      <c r="N20" s="25">
        <v>44148</v>
      </c>
      <c r="O20" s="28">
        <v>44858</v>
      </c>
      <c r="P20" s="8">
        <v>270</v>
      </c>
      <c r="Q20">
        <f t="shared" si="2"/>
        <v>660</v>
      </c>
      <c r="R20" s="27">
        <f t="shared" si="3"/>
        <v>0.69230769230769229</v>
      </c>
    </row>
    <row r="21" spans="2:18" hidden="1" x14ac:dyDescent="0.25">
      <c r="B21" s="7">
        <v>2020</v>
      </c>
      <c r="C21" s="8" t="s">
        <v>18</v>
      </c>
      <c r="D21" s="8" t="str">
        <f>+VLOOKUP(E21,[1]Esquema!$A$2:$D$74,3,FALSE)</f>
        <v>ESQUEMA 2</v>
      </c>
      <c r="E21" s="8" t="s">
        <v>53</v>
      </c>
      <c r="F21" s="8" t="s">
        <v>54</v>
      </c>
      <c r="G21" s="9" t="s">
        <v>55</v>
      </c>
      <c r="H21" s="16">
        <v>30298701569</v>
      </c>
      <c r="I21" s="17"/>
      <c r="J21" s="17">
        <v>7282772939</v>
      </c>
      <c r="K21" s="17">
        <f t="shared" si="0"/>
        <v>37581474508</v>
      </c>
      <c r="L21" s="18">
        <f t="shared" si="1"/>
        <v>0.24036584282051682</v>
      </c>
      <c r="M21" s="7">
        <v>600</v>
      </c>
      <c r="N21" s="25">
        <v>44195</v>
      </c>
      <c r="O21" s="28">
        <v>45152</v>
      </c>
      <c r="P21" s="8">
        <v>345</v>
      </c>
      <c r="Q21">
        <f t="shared" si="2"/>
        <v>945</v>
      </c>
      <c r="R21" s="27">
        <f t="shared" si="3"/>
        <v>0.57499999999999996</v>
      </c>
    </row>
    <row r="22" spans="2:18" hidden="1" x14ac:dyDescent="0.25">
      <c r="B22" s="7">
        <v>2020</v>
      </c>
      <c r="C22" s="8" t="s">
        <v>18</v>
      </c>
      <c r="D22" s="8" t="str">
        <f>+VLOOKUP(E22,[1]Esquema!$A$2:$D$74,3,FALSE)</f>
        <v>ESQUEMA 2</v>
      </c>
      <c r="E22" s="8" t="s">
        <v>56</v>
      </c>
      <c r="F22" s="8" t="s">
        <v>57</v>
      </c>
      <c r="G22" s="9" t="s">
        <v>55</v>
      </c>
      <c r="H22" s="16">
        <v>40890789547</v>
      </c>
      <c r="I22" s="17"/>
      <c r="J22" s="17">
        <v>18222833775</v>
      </c>
      <c r="K22" s="17">
        <f t="shared" si="0"/>
        <v>59113623322</v>
      </c>
      <c r="L22" s="18">
        <f t="shared" si="1"/>
        <v>0.44564641516776338</v>
      </c>
      <c r="M22" s="7">
        <v>720</v>
      </c>
      <c r="N22" s="25">
        <v>44180</v>
      </c>
      <c r="O22" s="28">
        <v>45252</v>
      </c>
      <c r="P22" s="8">
        <v>330</v>
      </c>
      <c r="Q22">
        <f t="shared" si="2"/>
        <v>1050</v>
      </c>
      <c r="R22" s="27">
        <f t="shared" si="3"/>
        <v>0.45833333333333331</v>
      </c>
    </row>
    <row r="23" spans="2:18" hidden="1" x14ac:dyDescent="0.25">
      <c r="B23" s="7">
        <v>2020</v>
      </c>
      <c r="C23" s="8" t="s">
        <v>18</v>
      </c>
      <c r="D23" s="8" t="str">
        <f>+VLOOKUP(E23,[1]Esquema!$A$2:$D$74,3,FALSE)</f>
        <v>ESQUEMA 2</v>
      </c>
      <c r="E23" s="8" t="s">
        <v>58</v>
      </c>
      <c r="F23" s="8" t="s">
        <v>59</v>
      </c>
      <c r="G23" s="9" t="s">
        <v>60</v>
      </c>
      <c r="H23" s="16">
        <v>15443390378</v>
      </c>
      <c r="I23" s="17">
        <v>132307751</v>
      </c>
      <c r="J23" s="17">
        <v>4205228019</v>
      </c>
      <c r="K23" s="17">
        <f t="shared" si="0"/>
        <v>19780926148</v>
      </c>
      <c r="L23" s="18">
        <f t="shared" si="1"/>
        <v>0.28086680863672719</v>
      </c>
      <c r="M23" s="7">
        <v>480</v>
      </c>
      <c r="N23" s="25">
        <v>44183</v>
      </c>
      <c r="O23" s="28">
        <v>45114</v>
      </c>
      <c r="P23" s="8">
        <v>428</v>
      </c>
      <c r="Q23">
        <f t="shared" si="2"/>
        <v>908</v>
      </c>
      <c r="R23" s="27">
        <f t="shared" si="3"/>
        <v>0.89166666666666672</v>
      </c>
    </row>
    <row r="24" spans="2:18" hidden="1" x14ac:dyDescent="0.25">
      <c r="B24" s="7">
        <v>2020</v>
      </c>
      <c r="C24" s="8" t="s">
        <v>18</v>
      </c>
      <c r="D24" s="8" t="str">
        <f>+VLOOKUP(E24,[1]Esquema!$A$2:$D$74,3,FALSE)</f>
        <v>ESQUEMA 2</v>
      </c>
      <c r="E24" s="8" t="s">
        <v>61</v>
      </c>
      <c r="F24" s="8" t="s">
        <v>62</v>
      </c>
      <c r="G24" s="9" t="s">
        <v>44</v>
      </c>
      <c r="H24" s="16">
        <v>13115502577</v>
      </c>
      <c r="I24" s="17"/>
      <c r="J24" s="17">
        <v>2630824577</v>
      </c>
      <c r="K24" s="17">
        <f t="shared" si="0"/>
        <v>15746327154</v>
      </c>
      <c r="L24" s="18">
        <f t="shared" si="1"/>
        <v>0.20058892608610709</v>
      </c>
      <c r="M24" s="7">
        <v>330</v>
      </c>
      <c r="N24" s="25">
        <v>44161</v>
      </c>
      <c r="O24" s="28">
        <v>44738</v>
      </c>
      <c r="P24" s="8">
        <v>176</v>
      </c>
      <c r="Q24">
        <f t="shared" si="2"/>
        <v>506</v>
      </c>
      <c r="R24" s="27">
        <f t="shared" si="3"/>
        <v>0.53333333333333333</v>
      </c>
    </row>
    <row r="25" spans="2:18" hidden="1" x14ac:dyDescent="0.25">
      <c r="B25" s="7">
        <v>2020</v>
      </c>
      <c r="C25" s="8" t="s">
        <v>18</v>
      </c>
      <c r="D25" s="8" t="str">
        <f>+VLOOKUP(E25,[1]Esquema!$A$2:$D$74,3,FALSE)</f>
        <v>ESQUEMA 2</v>
      </c>
      <c r="E25" s="8" t="s">
        <v>63</v>
      </c>
      <c r="F25" s="8" t="s">
        <v>64</v>
      </c>
      <c r="G25" s="9" t="s">
        <v>55</v>
      </c>
      <c r="H25" s="16">
        <v>13361193417</v>
      </c>
      <c r="I25" s="17"/>
      <c r="J25" s="17">
        <v>775423332</v>
      </c>
      <c r="K25" s="17">
        <f t="shared" si="0"/>
        <v>14136616749</v>
      </c>
      <c r="L25" s="18">
        <f t="shared" si="1"/>
        <v>5.8035484391191938E-2</v>
      </c>
      <c r="M25" s="7">
        <v>420</v>
      </c>
      <c r="N25" s="25">
        <v>44181</v>
      </c>
      <c r="O25" s="28">
        <v>45272</v>
      </c>
      <c r="P25" s="8">
        <v>423</v>
      </c>
      <c r="Q25">
        <f t="shared" si="2"/>
        <v>843</v>
      </c>
      <c r="R25" s="27">
        <f t="shared" si="3"/>
        <v>1.0071428571428571</v>
      </c>
    </row>
    <row r="26" spans="2:18" x14ac:dyDescent="0.25">
      <c r="B26" s="7">
        <v>2020</v>
      </c>
      <c r="C26" s="8" t="s">
        <v>18</v>
      </c>
      <c r="D26" s="8" t="str">
        <f>+VLOOKUP(E26,[1]Esquema!$A$2:$D$74,3,FALSE)</f>
        <v>ESQUEMA 1</v>
      </c>
      <c r="E26" s="8" t="s">
        <v>65</v>
      </c>
      <c r="F26" s="8" t="s">
        <v>66</v>
      </c>
      <c r="G26" s="9" t="s">
        <v>25</v>
      </c>
      <c r="H26" s="16">
        <v>141226481736</v>
      </c>
      <c r="I26" s="17">
        <v>3053669674</v>
      </c>
      <c r="J26" s="17">
        <v>470756648</v>
      </c>
      <c r="K26" s="17">
        <f t="shared" si="0"/>
        <v>144750908058</v>
      </c>
      <c r="L26" s="18">
        <f t="shared" si="1"/>
        <v>2.4955845948129923E-2</v>
      </c>
      <c r="M26" s="7">
        <v>2520</v>
      </c>
      <c r="N26" s="25">
        <v>44222</v>
      </c>
      <c r="O26" s="26" t="s">
        <v>22</v>
      </c>
      <c r="P26" s="8">
        <v>580</v>
      </c>
      <c r="Q26">
        <f t="shared" si="2"/>
        <v>3100</v>
      </c>
      <c r="R26" s="27">
        <f t="shared" si="3"/>
        <v>0.23015873015873015</v>
      </c>
    </row>
    <row r="27" spans="2:18" x14ac:dyDescent="0.25">
      <c r="B27" s="7">
        <v>2020</v>
      </c>
      <c r="C27" s="8" t="s">
        <v>18</v>
      </c>
      <c r="D27" s="8" t="str">
        <f>+VLOOKUP(E27,[1]Esquema!$A$2:$D$74,3,FALSE)</f>
        <v>ESQUEMA 1</v>
      </c>
      <c r="E27" s="8" t="s">
        <v>67</v>
      </c>
      <c r="F27" s="8" t="s">
        <v>68</v>
      </c>
      <c r="G27" s="9" t="s">
        <v>21</v>
      </c>
      <c r="H27" s="16">
        <v>221019965377</v>
      </c>
      <c r="I27" s="17">
        <v>8031416156</v>
      </c>
      <c r="J27" s="17">
        <v>0</v>
      </c>
      <c r="K27" s="17">
        <f t="shared" si="0"/>
        <v>229051381533</v>
      </c>
      <c r="L27" s="18">
        <f t="shared" si="1"/>
        <v>3.6337966763774425E-2</v>
      </c>
      <c r="M27" s="7">
        <v>2490</v>
      </c>
      <c r="N27" s="25">
        <v>44222</v>
      </c>
      <c r="O27" s="26" t="s">
        <v>22</v>
      </c>
      <c r="P27" s="8">
        <v>786</v>
      </c>
      <c r="Q27">
        <f t="shared" si="2"/>
        <v>3276</v>
      </c>
      <c r="R27" s="27">
        <f t="shared" si="3"/>
        <v>0.31566265060240961</v>
      </c>
    </row>
    <row r="28" spans="2:18" x14ac:dyDescent="0.25">
      <c r="B28" s="7">
        <v>2020</v>
      </c>
      <c r="C28" s="8" t="s">
        <v>18</v>
      </c>
      <c r="D28" s="8" t="str">
        <f>+VLOOKUP(E28,[1]Esquema!$A$2:$D$74,3,FALSE)</f>
        <v>ESQUEMA 1</v>
      </c>
      <c r="E28" s="8" t="s">
        <v>69</v>
      </c>
      <c r="F28" s="8" t="s">
        <v>70</v>
      </c>
      <c r="G28" s="9" t="s">
        <v>25</v>
      </c>
      <c r="H28" s="16">
        <v>128484094540</v>
      </c>
      <c r="I28" s="17">
        <v>20099828733</v>
      </c>
      <c r="J28" s="17">
        <v>1021935075</v>
      </c>
      <c r="K28" s="17">
        <f t="shared" si="0"/>
        <v>149605858348</v>
      </c>
      <c r="L28" s="18">
        <f t="shared" si="1"/>
        <v>0.16439205088863601</v>
      </c>
      <c r="M28" s="7">
        <v>2640</v>
      </c>
      <c r="N28" s="25">
        <v>44224</v>
      </c>
      <c r="O28" s="26" t="s">
        <v>22</v>
      </c>
      <c r="P28" s="8">
        <v>90</v>
      </c>
      <c r="Q28">
        <f t="shared" si="2"/>
        <v>2730</v>
      </c>
      <c r="R28" s="27">
        <f t="shared" si="3"/>
        <v>3.4090909090909088E-2</v>
      </c>
    </row>
    <row r="29" spans="2:18" x14ac:dyDescent="0.25">
      <c r="B29" s="7">
        <v>2020</v>
      </c>
      <c r="C29" s="8" t="s">
        <v>18</v>
      </c>
      <c r="D29" s="8" t="str">
        <f>+VLOOKUP(E29,[1]Esquema!$A$2:$D$74,3,FALSE)</f>
        <v>ESQUEMA 1</v>
      </c>
      <c r="E29" s="8" t="s">
        <v>71</v>
      </c>
      <c r="F29" s="8" t="s">
        <v>72</v>
      </c>
      <c r="G29" s="9" t="s">
        <v>25</v>
      </c>
      <c r="H29" s="16">
        <v>167023565788</v>
      </c>
      <c r="I29" s="17">
        <v>12468006221</v>
      </c>
      <c r="J29" s="17">
        <v>0</v>
      </c>
      <c r="K29" s="17">
        <f t="shared" si="0"/>
        <v>179491572009</v>
      </c>
      <c r="L29" s="18">
        <f t="shared" si="1"/>
        <v>7.4648186093843882E-2</v>
      </c>
      <c r="M29" s="7">
        <v>2520</v>
      </c>
      <c r="N29" s="25">
        <v>44225</v>
      </c>
      <c r="O29" s="26" t="s">
        <v>22</v>
      </c>
      <c r="P29" s="8">
        <v>780</v>
      </c>
      <c r="Q29">
        <f t="shared" si="2"/>
        <v>3300</v>
      </c>
      <c r="R29" s="27">
        <f t="shared" si="3"/>
        <v>0.30952380952380953</v>
      </c>
    </row>
    <row r="30" spans="2:18" hidden="1" x14ac:dyDescent="0.25">
      <c r="B30" s="7">
        <v>2020</v>
      </c>
      <c r="C30" s="8" t="s">
        <v>18</v>
      </c>
      <c r="D30" s="8" t="str">
        <f>+VLOOKUP(E30,[1]Esquema!$A$2:$D$74,3,FALSE)</f>
        <v>ESQUEMA 2</v>
      </c>
      <c r="E30" s="8" t="s">
        <v>73</v>
      </c>
      <c r="F30" s="8" t="s">
        <v>74</v>
      </c>
      <c r="G30" s="9" t="s">
        <v>55</v>
      </c>
      <c r="H30" s="16">
        <v>89702424200</v>
      </c>
      <c r="I30" s="17">
        <v>15363200039</v>
      </c>
      <c r="J30" s="17">
        <v>79533264286</v>
      </c>
      <c r="K30" s="17">
        <f t="shared" si="0"/>
        <v>184598888525</v>
      </c>
      <c r="L30" s="18">
        <f t="shared" si="1"/>
        <v>1.0579030073191713</v>
      </c>
      <c r="M30" s="7">
        <v>450</v>
      </c>
      <c r="N30" s="25">
        <v>44235</v>
      </c>
      <c r="O30" s="28">
        <v>45553</v>
      </c>
      <c r="P30" s="8">
        <v>854</v>
      </c>
      <c r="Q30">
        <f t="shared" si="2"/>
        <v>1304</v>
      </c>
      <c r="R30" s="27">
        <f t="shared" si="3"/>
        <v>1.8977777777777778</v>
      </c>
    </row>
    <row r="31" spans="2:18" hidden="1" x14ac:dyDescent="0.25">
      <c r="B31" s="7">
        <v>2021</v>
      </c>
      <c r="C31" s="8" t="s">
        <v>18</v>
      </c>
      <c r="D31" s="8" t="str">
        <f>+VLOOKUP(E31,[1]Esquema!$A$2:$D$74,3,FALSE)</f>
        <v>ESQUEMA 2</v>
      </c>
      <c r="E31" s="8" t="s">
        <v>75</v>
      </c>
      <c r="F31" s="8" t="s">
        <v>76</v>
      </c>
      <c r="G31" s="9" t="s">
        <v>55</v>
      </c>
      <c r="H31" s="16">
        <v>10468731474</v>
      </c>
      <c r="I31" s="17"/>
      <c r="J31" s="17">
        <v>258297935</v>
      </c>
      <c r="K31" s="17">
        <f t="shared" si="0"/>
        <v>10727029409</v>
      </c>
      <c r="L31" s="18">
        <f t="shared" si="1"/>
        <v>2.467327924510293E-2</v>
      </c>
      <c r="M31" s="7">
        <v>240</v>
      </c>
      <c r="N31" s="25">
        <v>44307</v>
      </c>
      <c r="O31" s="28">
        <v>45829</v>
      </c>
      <c r="P31" s="8">
        <v>127</v>
      </c>
      <c r="Q31">
        <f t="shared" si="2"/>
        <v>367</v>
      </c>
      <c r="R31" s="27">
        <f t="shared" si="3"/>
        <v>0.52916666666666667</v>
      </c>
    </row>
    <row r="32" spans="2:18" x14ac:dyDescent="0.25">
      <c r="B32" s="7">
        <v>2021</v>
      </c>
      <c r="C32" s="8" t="s">
        <v>18</v>
      </c>
      <c r="D32" s="8" t="str">
        <f>+VLOOKUP(E32,[1]Esquema!$A$2:$D$74,3,FALSE)</f>
        <v>ESQUEMA 1</v>
      </c>
      <c r="E32" s="8" t="s">
        <v>77</v>
      </c>
      <c r="F32" s="8" t="s">
        <v>78</v>
      </c>
      <c r="G32" s="9" t="s">
        <v>44</v>
      </c>
      <c r="H32" s="16">
        <v>875005843</v>
      </c>
      <c r="I32" s="17"/>
      <c r="J32" s="17">
        <v>126257346</v>
      </c>
      <c r="K32" s="17">
        <f t="shared" si="0"/>
        <v>1001263189</v>
      </c>
      <c r="L32" s="18">
        <f t="shared" si="1"/>
        <v>0.14429314616588224</v>
      </c>
      <c r="M32" s="7">
        <v>150</v>
      </c>
      <c r="N32" s="25">
        <v>44389</v>
      </c>
      <c r="O32" s="28">
        <v>44622</v>
      </c>
      <c r="P32" s="8">
        <v>26</v>
      </c>
      <c r="Q32">
        <f t="shared" si="2"/>
        <v>176</v>
      </c>
      <c r="R32" s="27">
        <f t="shared" si="3"/>
        <v>0.17333333333333334</v>
      </c>
    </row>
    <row r="33" spans="2:18" hidden="1" x14ac:dyDescent="0.25">
      <c r="B33" s="7">
        <v>2021</v>
      </c>
      <c r="C33" s="8" t="s">
        <v>18</v>
      </c>
      <c r="D33" s="8" t="str">
        <f>+VLOOKUP(E33,[1]Esquema!$A$2:$D$74,3,FALSE)</f>
        <v>ESQUEMA 2</v>
      </c>
      <c r="E33" s="8" t="s">
        <v>79</v>
      </c>
      <c r="F33" s="8" t="s">
        <v>80</v>
      </c>
      <c r="G33" s="9" t="s">
        <v>60</v>
      </c>
      <c r="H33" s="16">
        <v>1561061486</v>
      </c>
      <c r="I33" s="17"/>
      <c r="J33" s="17">
        <v>11961159</v>
      </c>
      <c r="K33" s="17">
        <f t="shared" si="0"/>
        <v>1573022645</v>
      </c>
      <c r="L33" s="18">
        <f t="shared" si="1"/>
        <v>7.6621959527352016E-3</v>
      </c>
      <c r="M33" s="7">
        <v>120</v>
      </c>
      <c r="N33" s="25">
        <v>44530</v>
      </c>
      <c r="O33" s="28">
        <v>44675</v>
      </c>
      <c r="P33" s="8">
        <v>11</v>
      </c>
      <c r="Q33">
        <f t="shared" si="2"/>
        <v>131</v>
      </c>
      <c r="R33" s="27">
        <f t="shared" si="3"/>
        <v>9.166666666666666E-2</v>
      </c>
    </row>
    <row r="34" spans="2:18" hidden="1" x14ac:dyDescent="0.25">
      <c r="B34" s="7">
        <v>2021</v>
      </c>
      <c r="C34" s="8" t="s">
        <v>18</v>
      </c>
      <c r="D34" s="8" t="str">
        <f>+VLOOKUP(E34,[1]Esquema!$A$2:$D$74,3,FALSE)</f>
        <v>ESQUEMA 2</v>
      </c>
      <c r="E34" s="8" t="s">
        <v>81</v>
      </c>
      <c r="F34" s="8" t="s">
        <v>82</v>
      </c>
      <c r="G34" s="9" t="s">
        <v>83</v>
      </c>
      <c r="H34" s="16">
        <v>36514511977</v>
      </c>
      <c r="I34" s="17"/>
      <c r="J34" s="17">
        <v>1408969421</v>
      </c>
      <c r="K34" s="17">
        <f t="shared" si="0"/>
        <v>37923481398</v>
      </c>
      <c r="L34" s="18">
        <f t="shared" si="1"/>
        <v>3.8586560375981224E-2</v>
      </c>
      <c r="M34" s="7">
        <v>660</v>
      </c>
      <c r="N34" s="25">
        <v>44536</v>
      </c>
      <c r="O34" s="28">
        <v>45742</v>
      </c>
      <c r="P34" s="8">
        <v>197</v>
      </c>
      <c r="Q34">
        <f t="shared" si="2"/>
        <v>857</v>
      </c>
      <c r="R34" s="27">
        <f t="shared" si="3"/>
        <v>0.29848484848484846</v>
      </c>
    </row>
    <row r="35" spans="2:18" hidden="1" x14ac:dyDescent="0.25">
      <c r="B35" s="7">
        <v>2021</v>
      </c>
      <c r="C35" s="8" t="s">
        <v>18</v>
      </c>
      <c r="D35" s="8" t="str">
        <f>+VLOOKUP(E35,[1]Esquema!$A$2:$D$74,3,FALSE)</f>
        <v>ESQUEMA 2</v>
      </c>
      <c r="E35" s="8" t="s">
        <v>84</v>
      </c>
      <c r="F35" s="8" t="s">
        <v>85</v>
      </c>
      <c r="G35" s="9" t="s">
        <v>86</v>
      </c>
      <c r="H35" s="16">
        <v>4071870949</v>
      </c>
      <c r="I35" s="17"/>
      <c r="J35" s="17">
        <v>210296412</v>
      </c>
      <c r="K35" s="17">
        <f t="shared" si="0"/>
        <v>4282167361</v>
      </c>
      <c r="L35" s="18">
        <f t="shared" si="1"/>
        <v>5.164613874898126E-2</v>
      </c>
      <c r="M35" s="7">
        <v>360</v>
      </c>
      <c r="N35" s="25">
        <v>44525</v>
      </c>
      <c r="O35" s="26" t="s">
        <v>22</v>
      </c>
      <c r="P35" s="8">
        <v>90</v>
      </c>
      <c r="Q35">
        <f t="shared" si="2"/>
        <v>450</v>
      </c>
      <c r="R35" s="27">
        <f t="shared" si="3"/>
        <v>0.25</v>
      </c>
    </row>
    <row r="36" spans="2:18" hidden="1" x14ac:dyDescent="0.25">
      <c r="B36" s="7">
        <v>2021</v>
      </c>
      <c r="C36" s="8" t="s">
        <v>18</v>
      </c>
      <c r="D36" s="8" t="str">
        <f>+VLOOKUP(E36,[1]Esquema!$A$2:$D$74,3,FALSE)</f>
        <v>ESQUEMA 2</v>
      </c>
      <c r="E36" s="8" t="s">
        <v>87</v>
      </c>
      <c r="F36" s="8" t="s">
        <v>88</v>
      </c>
      <c r="G36" s="9" t="s">
        <v>25</v>
      </c>
      <c r="H36" s="16">
        <v>46725766622</v>
      </c>
      <c r="I36" s="17">
        <v>622106182</v>
      </c>
      <c r="J36" s="17">
        <v>8660907626</v>
      </c>
      <c r="K36" s="17">
        <f t="shared" si="0"/>
        <v>56008780430</v>
      </c>
      <c r="L36" s="18">
        <f t="shared" si="1"/>
        <v>0.19867012312708118</v>
      </c>
      <c r="M36" s="7">
        <v>540</v>
      </c>
      <c r="N36" s="25">
        <v>44532</v>
      </c>
      <c r="O36" s="26" t="s">
        <v>22</v>
      </c>
      <c r="P36" s="8">
        <v>660</v>
      </c>
      <c r="Q36">
        <f t="shared" si="2"/>
        <v>1200</v>
      </c>
      <c r="R36" s="27">
        <f t="shared" si="3"/>
        <v>1.2222222222222223</v>
      </c>
    </row>
    <row r="37" spans="2:18" hidden="1" x14ac:dyDescent="0.25">
      <c r="B37" s="7">
        <v>2021</v>
      </c>
      <c r="C37" s="8" t="s">
        <v>18</v>
      </c>
      <c r="D37" s="8" t="str">
        <f>+VLOOKUP(E37,[1]Esquema!$A$2:$D$74,3,FALSE)</f>
        <v>ESQUEMA 2</v>
      </c>
      <c r="E37" s="8" t="s">
        <v>89</v>
      </c>
      <c r="F37" s="8" t="s">
        <v>90</v>
      </c>
      <c r="G37" s="9" t="s">
        <v>25</v>
      </c>
      <c r="H37" s="16">
        <v>50793789333</v>
      </c>
      <c r="I37" s="17">
        <v>7353503397</v>
      </c>
      <c r="J37" s="17">
        <v>1279282469</v>
      </c>
      <c r="K37" s="17">
        <f t="shared" si="0"/>
        <v>59426575199</v>
      </c>
      <c r="L37" s="18">
        <f t="shared" si="1"/>
        <v>0.1699575081788868</v>
      </c>
      <c r="M37" s="7">
        <v>630</v>
      </c>
      <c r="N37" s="25">
        <v>44532</v>
      </c>
      <c r="O37" s="26" t="s">
        <v>22</v>
      </c>
      <c r="P37" s="8">
        <v>150</v>
      </c>
      <c r="Q37">
        <f t="shared" si="2"/>
        <v>780</v>
      </c>
      <c r="R37" s="27">
        <f t="shared" si="3"/>
        <v>0.23809523809523808</v>
      </c>
    </row>
    <row r="38" spans="2:18" hidden="1" x14ac:dyDescent="0.25">
      <c r="B38" s="7">
        <v>2021</v>
      </c>
      <c r="C38" s="8" t="s">
        <v>18</v>
      </c>
      <c r="D38" s="8" t="str">
        <f>+VLOOKUP(E38,[1]Esquema!$A$2:$D$74,3,FALSE)</f>
        <v>ESQUEMA 2</v>
      </c>
      <c r="E38" s="8" t="s">
        <v>91</v>
      </c>
      <c r="F38" s="8" t="s">
        <v>92</v>
      </c>
      <c r="G38" s="9" t="s">
        <v>93</v>
      </c>
      <c r="H38" s="16">
        <v>32746569014</v>
      </c>
      <c r="I38" s="17">
        <v>6812193933</v>
      </c>
      <c r="J38" s="17">
        <v>13509606379</v>
      </c>
      <c r="K38" s="17">
        <f t="shared" si="0"/>
        <v>53068369326</v>
      </c>
      <c r="L38" s="18">
        <f t="shared" si="1"/>
        <v>0.62057800019635367</v>
      </c>
      <c r="M38" s="7">
        <v>600</v>
      </c>
      <c r="N38" s="25">
        <v>44532</v>
      </c>
      <c r="O38" s="26" t="s">
        <v>22</v>
      </c>
      <c r="P38" s="8">
        <v>270</v>
      </c>
      <c r="Q38">
        <f t="shared" ref="Q38:Q69" si="4">+P38+M38</f>
        <v>870</v>
      </c>
      <c r="R38" s="27">
        <f t="shared" ref="R38:R69" si="5">+P38/M38</f>
        <v>0.45</v>
      </c>
    </row>
    <row r="39" spans="2:18" hidden="1" x14ac:dyDescent="0.25">
      <c r="B39" s="7">
        <v>2021</v>
      </c>
      <c r="C39" s="8" t="s">
        <v>18</v>
      </c>
      <c r="D39" s="8" t="str">
        <f>+VLOOKUP(E39,[1]Esquema!$A$2:$D$74,3,FALSE)</f>
        <v>ESQUEMA 2</v>
      </c>
      <c r="E39" s="8" t="s">
        <v>94</v>
      </c>
      <c r="F39" s="8" t="s">
        <v>95</v>
      </c>
      <c r="G39" s="9" t="s">
        <v>93</v>
      </c>
      <c r="H39" s="16">
        <v>92035128443</v>
      </c>
      <c r="I39" s="17"/>
      <c r="J39" s="17">
        <v>195558707</v>
      </c>
      <c r="K39" s="17">
        <f t="shared" si="0"/>
        <v>92230687150</v>
      </c>
      <c r="L39" s="18">
        <f t="shared" si="1"/>
        <v>2.1248267950331064E-3</v>
      </c>
      <c r="M39" s="7">
        <v>570</v>
      </c>
      <c r="N39" s="25">
        <v>44531</v>
      </c>
      <c r="O39" s="26" t="s">
        <v>22</v>
      </c>
      <c r="P39" s="8">
        <v>30</v>
      </c>
      <c r="Q39">
        <f t="shared" si="4"/>
        <v>600</v>
      </c>
      <c r="R39" s="27">
        <f t="shared" si="5"/>
        <v>5.2631578947368418E-2</v>
      </c>
    </row>
    <row r="40" spans="2:18" hidden="1" x14ac:dyDescent="0.25">
      <c r="B40" s="7">
        <v>2021</v>
      </c>
      <c r="C40" s="8" t="s">
        <v>18</v>
      </c>
      <c r="D40" s="8" t="str">
        <f>+VLOOKUP(E40,[1]Esquema!$A$2:$D$74,3,FALSE)</f>
        <v>ESQUEMA 2</v>
      </c>
      <c r="E40" s="8" t="s">
        <v>96</v>
      </c>
      <c r="F40" s="8" t="s">
        <v>97</v>
      </c>
      <c r="G40" s="9" t="s">
        <v>93</v>
      </c>
      <c r="H40" s="16">
        <v>94144511782</v>
      </c>
      <c r="I40" s="17"/>
      <c r="J40" s="17">
        <v>153806017</v>
      </c>
      <c r="K40" s="17">
        <f t="shared" si="0"/>
        <v>94298317799</v>
      </c>
      <c r="L40" s="18">
        <f t="shared" si="1"/>
        <v>1.6337226046288448E-3</v>
      </c>
      <c r="M40" s="7">
        <v>690</v>
      </c>
      <c r="N40" s="25">
        <v>44532</v>
      </c>
      <c r="O40" s="26" t="s">
        <v>22</v>
      </c>
      <c r="P40" s="8">
        <v>30</v>
      </c>
      <c r="Q40">
        <f t="shared" si="4"/>
        <v>720</v>
      </c>
      <c r="R40" s="27">
        <f t="shared" si="5"/>
        <v>4.3478260869565216E-2</v>
      </c>
    </row>
    <row r="41" spans="2:18" x14ac:dyDescent="0.25">
      <c r="B41" s="7">
        <v>2021</v>
      </c>
      <c r="C41" s="8" t="s">
        <v>18</v>
      </c>
      <c r="D41" s="8" t="str">
        <f>+VLOOKUP(E41,[1]Esquema!$A$2:$D$74,3,FALSE)</f>
        <v>ESQUEMA 1</v>
      </c>
      <c r="E41" s="8" t="s">
        <v>98</v>
      </c>
      <c r="F41" s="8" t="s">
        <v>99</v>
      </c>
      <c r="G41" s="9" t="s">
        <v>86</v>
      </c>
      <c r="H41" s="16">
        <v>72334682056</v>
      </c>
      <c r="I41" s="17">
        <v>1047765810</v>
      </c>
      <c r="J41" s="17">
        <v>3127985895</v>
      </c>
      <c r="K41" s="17">
        <f t="shared" si="0"/>
        <v>76510433761</v>
      </c>
      <c r="L41" s="18">
        <f t="shared" si="1"/>
        <v>5.7728209847763209E-2</v>
      </c>
      <c r="M41" s="7">
        <v>570</v>
      </c>
      <c r="N41" s="25">
        <v>44564</v>
      </c>
      <c r="O41" s="28">
        <v>45622</v>
      </c>
      <c r="P41" s="8">
        <v>420</v>
      </c>
      <c r="Q41">
        <f t="shared" si="4"/>
        <v>990</v>
      </c>
      <c r="R41" s="27">
        <f t="shared" si="5"/>
        <v>0.73684210526315785</v>
      </c>
    </row>
    <row r="42" spans="2:18" hidden="1" x14ac:dyDescent="0.25">
      <c r="B42" s="7">
        <v>2021</v>
      </c>
      <c r="C42" s="8" t="s">
        <v>18</v>
      </c>
      <c r="D42" s="8" t="str">
        <f>+VLOOKUP(E42,[1]Esquema!$A$2:$D$74,3,FALSE)</f>
        <v>MIXTO (EYD Y OBRA)</v>
      </c>
      <c r="E42" s="8" t="s">
        <v>100</v>
      </c>
      <c r="F42" s="8" t="s">
        <v>101</v>
      </c>
      <c r="G42" s="9" t="s">
        <v>86</v>
      </c>
      <c r="H42" s="16">
        <v>21779705484</v>
      </c>
      <c r="I42" s="17">
        <v>1107423397</v>
      </c>
      <c r="J42" s="17">
        <v>2879510056</v>
      </c>
      <c r="K42" s="17">
        <f t="shared" si="0"/>
        <v>25766638937</v>
      </c>
      <c r="L42" s="18">
        <f t="shared" si="1"/>
        <v>0.18305727117976486</v>
      </c>
      <c r="M42" s="7">
        <v>600</v>
      </c>
      <c r="N42" s="25">
        <v>44581</v>
      </c>
      <c r="O42" s="28">
        <v>45824</v>
      </c>
      <c r="P42" s="8">
        <v>410</v>
      </c>
      <c r="Q42">
        <f t="shared" si="4"/>
        <v>1010</v>
      </c>
      <c r="R42" s="27">
        <f t="shared" si="5"/>
        <v>0.68333333333333335</v>
      </c>
    </row>
    <row r="43" spans="2:18" hidden="1" x14ac:dyDescent="0.25">
      <c r="B43" s="7">
        <v>2021</v>
      </c>
      <c r="C43" s="8" t="s">
        <v>18</v>
      </c>
      <c r="D43" s="8" t="str">
        <f>+VLOOKUP(E43,[1]Esquema!$A$2:$D$74,3,FALSE)</f>
        <v>ESQUEMA 2</v>
      </c>
      <c r="E43" s="8" t="s">
        <v>102</v>
      </c>
      <c r="F43" s="8" t="s">
        <v>103</v>
      </c>
      <c r="G43" s="9" t="s">
        <v>55</v>
      </c>
      <c r="H43" s="16">
        <v>39108607766</v>
      </c>
      <c r="I43" s="17">
        <v>3872334454</v>
      </c>
      <c r="J43" s="17">
        <v>7823269409</v>
      </c>
      <c r="K43" s="17">
        <f t="shared" si="0"/>
        <v>50804211629</v>
      </c>
      <c r="L43" s="18">
        <f t="shared" si="1"/>
        <v>0.29905446731775126</v>
      </c>
      <c r="M43" s="7">
        <v>570</v>
      </c>
      <c r="N43" s="25">
        <v>44596</v>
      </c>
      <c r="O43" s="28">
        <v>45755</v>
      </c>
      <c r="P43" s="8">
        <v>450</v>
      </c>
      <c r="Q43">
        <f t="shared" si="4"/>
        <v>1020</v>
      </c>
      <c r="R43" s="27">
        <f t="shared" si="5"/>
        <v>0.78947368421052633</v>
      </c>
    </row>
    <row r="44" spans="2:18" hidden="1" x14ac:dyDescent="0.25">
      <c r="B44" s="7">
        <v>2021</v>
      </c>
      <c r="C44" s="8" t="s">
        <v>18</v>
      </c>
      <c r="D44" s="8" t="str">
        <f>+VLOOKUP(E44,[1]Esquema!$A$2:$D$74,3,FALSE)</f>
        <v>ESQUEMA 2</v>
      </c>
      <c r="E44" s="8" t="s">
        <v>104</v>
      </c>
      <c r="F44" s="8" t="s">
        <v>105</v>
      </c>
      <c r="G44" s="9" t="s">
        <v>55</v>
      </c>
      <c r="H44" s="16">
        <v>8671956073</v>
      </c>
      <c r="I44" s="17">
        <v>558626505</v>
      </c>
      <c r="J44" s="17">
        <v>1160632938</v>
      </c>
      <c r="K44" s="17">
        <f t="shared" si="0"/>
        <v>10391215516</v>
      </c>
      <c r="L44" s="18">
        <f t="shared" si="1"/>
        <v>0.19825509129974581</v>
      </c>
      <c r="M44" s="7">
        <v>330</v>
      </c>
      <c r="N44" s="25">
        <v>44575</v>
      </c>
      <c r="O44" s="28">
        <v>45076</v>
      </c>
      <c r="P44" s="8">
        <v>157</v>
      </c>
      <c r="Q44">
        <f t="shared" si="4"/>
        <v>487</v>
      </c>
      <c r="R44" s="27">
        <f t="shared" si="5"/>
        <v>0.47575757575757577</v>
      </c>
    </row>
    <row r="45" spans="2:18" hidden="1" x14ac:dyDescent="0.25">
      <c r="B45" s="7">
        <v>2021</v>
      </c>
      <c r="C45" s="8" t="s">
        <v>18</v>
      </c>
      <c r="D45" s="8" t="str">
        <f>+VLOOKUP(E45,[1]Esquema!$A$2:$D$74,3,FALSE)</f>
        <v>ESQUEMA 2</v>
      </c>
      <c r="E45" s="8" t="s">
        <v>106</v>
      </c>
      <c r="F45" s="8" t="s">
        <v>107</v>
      </c>
      <c r="G45" s="9" t="s">
        <v>93</v>
      </c>
      <c r="H45" s="16">
        <v>24218934067</v>
      </c>
      <c r="I45" s="17">
        <v>5899228180</v>
      </c>
      <c r="J45" s="17">
        <v>4443417836</v>
      </c>
      <c r="K45" s="17">
        <f t="shared" si="0"/>
        <v>34561580083</v>
      </c>
      <c r="L45" s="18">
        <f t="shared" si="1"/>
        <v>0.4270479446943366</v>
      </c>
      <c r="M45" s="7">
        <v>720</v>
      </c>
      <c r="N45" s="25">
        <v>44580</v>
      </c>
      <c r="O45" s="26" t="s">
        <v>22</v>
      </c>
      <c r="P45" s="8">
        <v>593</v>
      </c>
      <c r="Q45">
        <f t="shared" si="4"/>
        <v>1313</v>
      </c>
      <c r="R45" s="27">
        <f t="shared" si="5"/>
        <v>0.82361111111111107</v>
      </c>
    </row>
    <row r="46" spans="2:18" hidden="1" x14ac:dyDescent="0.25">
      <c r="B46" s="7">
        <v>2021</v>
      </c>
      <c r="C46" s="8" t="s">
        <v>18</v>
      </c>
      <c r="D46" s="8" t="str">
        <f>+VLOOKUP(E46,[1]Esquema!$A$2:$D$74,3,FALSE)</f>
        <v>ESQUEMA 2</v>
      </c>
      <c r="E46" s="8" t="s">
        <v>108</v>
      </c>
      <c r="F46" s="8" t="s">
        <v>109</v>
      </c>
      <c r="G46" s="9" t="s">
        <v>86</v>
      </c>
      <c r="H46" s="16">
        <v>30477432487</v>
      </c>
      <c r="I46" s="17"/>
      <c r="J46" s="17">
        <v>0</v>
      </c>
      <c r="K46" s="17">
        <f t="shared" si="0"/>
        <v>30477432487</v>
      </c>
      <c r="L46" s="18">
        <f t="shared" si="1"/>
        <v>0</v>
      </c>
      <c r="M46" s="7">
        <v>450</v>
      </c>
      <c r="N46" s="25">
        <v>44575</v>
      </c>
      <c r="O46" s="28">
        <v>45902</v>
      </c>
      <c r="P46" s="8">
        <v>712</v>
      </c>
      <c r="Q46">
        <f t="shared" si="4"/>
        <v>1162</v>
      </c>
      <c r="R46" s="27">
        <f t="shared" si="5"/>
        <v>1.5822222222222222</v>
      </c>
    </row>
    <row r="47" spans="2:18" hidden="1" x14ac:dyDescent="0.25">
      <c r="B47" s="7">
        <v>2021</v>
      </c>
      <c r="C47" s="8" t="s">
        <v>18</v>
      </c>
      <c r="D47" s="8" t="str">
        <f>+VLOOKUP(E47,[1]Esquema!$A$2:$D$74,3,FALSE)</f>
        <v>ESQUEMA 2</v>
      </c>
      <c r="E47" s="8" t="s">
        <v>110</v>
      </c>
      <c r="F47" s="8" t="s">
        <v>111</v>
      </c>
      <c r="G47" s="9" t="s">
        <v>25</v>
      </c>
      <c r="H47" s="16">
        <v>49936100522</v>
      </c>
      <c r="I47" s="17">
        <v>8848167766</v>
      </c>
      <c r="J47" s="17">
        <v>481630922</v>
      </c>
      <c r="K47" s="17">
        <f t="shared" si="0"/>
        <v>59265899210</v>
      </c>
      <c r="L47" s="18">
        <f t="shared" si="1"/>
        <v>0.18683474661562</v>
      </c>
      <c r="M47" s="7">
        <v>720</v>
      </c>
      <c r="N47" s="25">
        <v>44580</v>
      </c>
      <c r="O47" s="26" t="s">
        <v>22</v>
      </c>
      <c r="P47" s="8">
        <v>60</v>
      </c>
      <c r="Q47">
        <f t="shared" si="4"/>
        <v>780</v>
      </c>
      <c r="R47" s="27">
        <f t="shared" si="5"/>
        <v>8.3333333333333329E-2</v>
      </c>
    </row>
    <row r="48" spans="2:18" hidden="1" x14ac:dyDescent="0.25">
      <c r="B48" s="7">
        <v>2021</v>
      </c>
      <c r="C48" s="8" t="s">
        <v>18</v>
      </c>
      <c r="D48" s="8" t="str">
        <f>+VLOOKUP(E48,[1]Esquema!$A$2:$D$74,3,FALSE)</f>
        <v>ESQUEMA 2</v>
      </c>
      <c r="E48" s="8" t="s">
        <v>112</v>
      </c>
      <c r="F48" s="8" t="s">
        <v>113</v>
      </c>
      <c r="G48" s="9" t="s">
        <v>25</v>
      </c>
      <c r="H48" s="16">
        <v>51277910993</v>
      </c>
      <c r="I48" s="17">
        <v>4266881942</v>
      </c>
      <c r="J48" s="17">
        <v>3517370759</v>
      </c>
      <c r="K48" s="17">
        <f t="shared" si="0"/>
        <v>59062163694</v>
      </c>
      <c r="L48" s="18">
        <f t="shared" si="1"/>
        <v>0.15180518375763466</v>
      </c>
      <c r="M48" s="7">
        <v>720</v>
      </c>
      <c r="N48" s="25">
        <v>44575</v>
      </c>
      <c r="O48" s="26" t="s">
        <v>22</v>
      </c>
      <c r="P48" s="8">
        <v>90</v>
      </c>
      <c r="Q48">
        <f t="shared" si="4"/>
        <v>810</v>
      </c>
      <c r="R48" s="27">
        <f t="shared" si="5"/>
        <v>0.125</v>
      </c>
    </row>
    <row r="49" spans="2:18" hidden="1" x14ac:dyDescent="0.25">
      <c r="B49" s="7">
        <v>2021</v>
      </c>
      <c r="C49" s="8" t="s">
        <v>18</v>
      </c>
      <c r="D49" s="8" t="str">
        <f>+VLOOKUP(E49,[1]Esquema!$A$2:$D$74,3,FALSE)</f>
        <v>MIXTO (EYD Y OBRA)</v>
      </c>
      <c r="E49" s="8" t="s">
        <v>114</v>
      </c>
      <c r="F49" s="8" t="s">
        <v>115</v>
      </c>
      <c r="G49" s="9" t="s">
        <v>116</v>
      </c>
      <c r="H49" s="16">
        <v>25725234309</v>
      </c>
      <c r="I49" s="17">
        <v>9337595146</v>
      </c>
      <c r="J49" s="17">
        <v>14967663266</v>
      </c>
      <c r="K49" s="17">
        <f t="shared" si="0"/>
        <v>50030492721</v>
      </c>
      <c r="L49" s="18">
        <f t="shared" si="1"/>
        <v>0.9448022171559689</v>
      </c>
      <c r="M49" s="7">
        <v>510</v>
      </c>
      <c r="N49" s="25">
        <v>44588</v>
      </c>
      <c r="O49" s="26" t="s">
        <v>22</v>
      </c>
      <c r="P49" s="8">
        <v>667</v>
      </c>
      <c r="Q49">
        <f t="shared" si="4"/>
        <v>1177</v>
      </c>
      <c r="R49" s="27">
        <f t="shared" si="5"/>
        <v>1.307843137254902</v>
      </c>
    </row>
    <row r="50" spans="2:18" hidden="1" x14ac:dyDescent="0.25">
      <c r="B50" s="7">
        <v>2021</v>
      </c>
      <c r="C50" s="8" t="s">
        <v>18</v>
      </c>
      <c r="D50" s="8" t="str">
        <f>+VLOOKUP(E50,[1]Esquema!$A$2:$D$74,3,FALSE)</f>
        <v>ESQUEMA 2</v>
      </c>
      <c r="E50" s="8" t="s">
        <v>117</v>
      </c>
      <c r="F50" s="8" t="s">
        <v>118</v>
      </c>
      <c r="G50" s="9" t="s">
        <v>44</v>
      </c>
      <c r="H50" s="16">
        <v>4057686864</v>
      </c>
      <c r="I50" s="17"/>
      <c r="J50" s="17">
        <v>310000000</v>
      </c>
      <c r="K50" s="17">
        <f t="shared" si="0"/>
        <v>4367686864</v>
      </c>
      <c r="L50" s="18">
        <f t="shared" si="1"/>
        <v>7.63982067592094E-2</v>
      </c>
      <c r="M50" s="7">
        <v>270</v>
      </c>
      <c r="N50" s="25">
        <v>44585</v>
      </c>
      <c r="O50" s="28">
        <v>45113</v>
      </c>
      <c r="P50" s="8">
        <v>165</v>
      </c>
      <c r="Q50">
        <f t="shared" si="4"/>
        <v>435</v>
      </c>
      <c r="R50" s="27">
        <f t="shared" si="5"/>
        <v>0.61111111111111116</v>
      </c>
    </row>
    <row r="51" spans="2:18" hidden="1" x14ac:dyDescent="0.25">
      <c r="B51" s="7">
        <v>2022</v>
      </c>
      <c r="C51" s="8" t="s">
        <v>18</v>
      </c>
      <c r="D51" s="8" t="str">
        <f>+VLOOKUP(E51,[1]Esquema!$A$2:$D$74,3,FALSE)</f>
        <v>ESQUEMA 2</v>
      </c>
      <c r="E51" s="8" t="s">
        <v>119</v>
      </c>
      <c r="F51" s="8" t="s">
        <v>120</v>
      </c>
      <c r="G51" s="9" t="s">
        <v>83</v>
      </c>
      <c r="H51" s="16">
        <v>5392394968</v>
      </c>
      <c r="I51" s="17">
        <v>2550630561</v>
      </c>
      <c r="J51" s="17">
        <v>2936593703</v>
      </c>
      <c r="K51" s="17">
        <f t="shared" si="0"/>
        <v>10879619232</v>
      </c>
      <c r="L51" s="18">
        <f t="shared" si="1"/>
        <v>1.0175857474392629</v>
      </c>
      <c r="M51" s="7">
        <v>330</v>
      </c>
      <c r="N51" s="25">
        <v>44669</v>
      </c>
      <c r="O51" s="28">
        <v>45960</v>
      </c>
      <c r="P51" s="8">
        <v>510</v>
      </c>
      <c r="Q51">
        <f t="shared" si="4"/>
        <v>840</v>
      </c>
      <c r="R51" s="27">
        <f t="shared" si="5"/>
        <v>1.5454545454545454</v>
      </c>
    </row>
    <row r="52" spans="2:18" x14ac:dyDescent="0.25">
      <c r="B52" s="7">
        <v>2022</v>
      </c>
      <c r="C52" s="8" t="s">
        <v>18</v>
      </c>
      <c r="D52" s="8" t="str">
        <f>+VLOOKUP(E52,[1]Esquema!$A$2:$D$74,3,FALSE)</f>
        <v>ESQUEMA 1</v>
      </c>
      <c r="E52" s="8" t="s">
        <v>121</v>
      </c>
      <c r="F52" s="8" t="s">
        <v>122</v>
      </c>
      <c r="G52" s="9" t="s">
        <v>25</v>
      </c>
      <c r="H52" s="16">
        <v>181740991864</v>
      </c>
      <c r="I52" s="17"/>
      <c r="J52" s="17"/>
      <c r="K52" s="17">
        <f t="shared" si="0"/>
        <v>181740991864</v>
      </c>
      <c r="L52" s="18">
        <f t="shared" si="1"/>
        <v>0</v>
      </c>
      <c r="M52" s="7">
        <v>1230</v>
      </c>
      <c r="N52" s="25">
        <v>44798</v>
      </c>
      <c r="O52" s="26" t="s">
        <v>22</v>
      </c>
      <c r="P52" s="8"/>
      <c r="Q52">
        <f t="shared" si="4"/>
        <v>1230</v>
      </c>
      <c r="R52" s="27">
        <f t="shared" si="5"/>
        <v>0</v>
      </c>
    </row>
    <row r="53" spans="2:18" hidden="1" x14ac:dyDescent="0.25">
      <c r="B53" s="7">
        <v>2022</v>
      </c>
      <c r="C53" s="8" t="s">
        <v>18</v>
      </c>
      <c r="D53" s="8" t="str">
        <f>+VLOOKUP(E53,[1]Esquema!$A$2:$D$74,3,FALSE)</f>
        <v>ESQUEMA 2</v>
      </c>
      <c r="E53" s="8" t="s">
        <v>123</v>
      </c>
      <c r="F53" s="8" t="s">
        <v>124</v>
      </c>
      <c r="G53" s="9" t="s">
        <v>21</v>
      </c>
      <c r="H53" s="16">
        <v>29375682501</v>
      </c>
      <c r="I53" s="17"/>
      <c r="J53" s="17"/>
      <c r="K53" s="17">
        <f t="shared" si="0"/>
        <v>29375682501</v>
      </c>
      <c r="L53" s="18">
        <f t="shared" si="1"/>
        <v>0</v>
      </c>
      <c r="M53" s="7">
        <v>570</v>
      </c>
      <c r="N53" s="25">
        <v>44951</v>
      </c>
      <c r="O53" s="26" t="s">
        <v>22</v>
      </c>
      <c r="P53" s="8"/>
      <c r="Q53">
        <f t="shared" si="4"/>
        <v>570</v>
      </c>
      <c r="R53" s="27">
        <f t="shared" si="5"/>
        <v>0</v>
      </c>
    </row>
    <row r="54" spans="2:18" hidden="1" x14ac:dyDescent="0.25">
      <c r="B54" s="7">
        <v>2022</v>
      </c>
      <c r="C54" s="8" t="s">
        <v>18</v>
      </c>
      <c r="D54" s="8" t="str">
        <f>+VLOOKUP(E54,[1]Esquema!$A$2:$D$74,3,FALSE)</f>
        <v>ESQUEMA 2</v>
      </c>
      <c r="E54" s="8" t="s">
        <v>125</v>
      </c>
      <c r="F54" s="8" t="s">
        <v>126</v>
      </c>
      <c r="G54" s="9" t="s">
        <v>55</v>
      </c>
      <c r="H54" s="16">
        <v>3561667602</v>
      </c>
      <c r="I54" s="17"/>
      <c r="J54" s="17">
        <v>684186007</v>
      </c>
      <c r="K54" s="17">
        <f t="shared" si="0"/>
        <v>4245853609</v>
      </c>
      <c r="L54" s="18">
        <f t="shared" si="1"/>
        <v>0.1920970970496533</v>
      </c>
      <c r="M54" s="7">
        <v>270</v>
      </c>
      <c r="N54" s="25">
        <v>44953</v>
      </c>
      <c r="O54" s="28">
        <v>45588</v>
      </c>
      <c r="P54" s="8">
        <v>270</v>
      </c>
      <c r="Q54">
        <f t="shared" si="4"/>
        <v>540</v>
      </c>
      <c r="R54" s="27">
        <f t="shared" si="5"/>
        <v>1</v>
      </c>
    </row>
    <row r="55" spans="2:18" x14ac:dyDescent="0.25">
      <c r="B55" s="7">
        <v>2022</v>
      </c>
      <c r="C55" s="8" t="s">
        <v>18</v>
      </c>
      <c r="D55" s="8" t="str">
        <f>+VLOOKUP(E55,[1]Esquema!$A$2:$D$74,3,FALSE)</f>
        <v>ESQUEMA 1</v>
      </c>
      <c r="E55" s="8" t="s">
        <v>127</v>
      </c>
      <c r="F55" s="8" t="s">
        <v>128</v>
      </c>
      <c r="G55" s="9" t="s">
        <v>86</v>
      </c>
      <c r="H55" s="16">
        <v>6414431387</v>
      </c>
      <c r="I55" s="17"/>
      <c r="J55" s="17">
        <v>642213609</v>
      </c>
      <c r="K55" s="17">
        <f t="shared" si="0"/>
        <v>7056644996</v>
      </c>
      <c r="L55" s="18">
        <f t="shared" si="1"/>
        <v>0.10012011513624754</v>
      </c>
      <c r="M55" s="7">
        <v>420</v>
      </c>
      <c r="N55" s="25">
        <v>44943</v>
      </c>
      <c r="O55" s="26" t="s">
        <v>22</v>
      </c>
      <c r="P55" s="8">
        <v>180</v>
      </c>
      <c r="Q55">
        <f t="shared" si="4"/>
        <v>600</v>
      </c>
      <c r="R55" s="27">
        <f t="shared" si="5"/>
        <v>0.42857142857142855</v>
      </c>
    </row>
    <row r="56" spans="2:18" x14ac:dyDescent="0.25">
      <c r="B56" s="7">
        <v>2022</v>
      </c>
      <c r="C56" s="8" t="s">
        <v>18</v>
      </c>
      <c r="D56" s="8" t="str">
        <f>+VLOOKUP(E56,[1]Esquema!$A$2:$D$74,3,FALSE)</f>
        <v>ESQUEMA 1</v>
      </c>
      <c r="E56" s="8" t="s">
        <v>129</v>
      </c>
      <c r="F56" s="8" t="s">
        <v>130</v>
      </c>
      <c r="G56" s="9" t="s">
        <v>55</v>
      </c>
      <c r="H56" s="16">
        <v>3871292506</v>
      </c>
      <c r="I56" s="17"/>
      <c r="J56" s="17">
        <v>0</v>
      </c>
      <c r="K56" s="17">
        <f t="shared" si="0"/>
        <v>3871292506</v>
      </c>
      <c r="L56" s="18">
        <f t="shared" si="1"/>
        <v>0</v>
      </c>
      <c r="M56" s="7">
        <v>390</v>
      </c>
      <c r="N56" s="25">
        <v>45092</v>
      </c>
      <c r="O56" s="28">
        <v>45590</v>
      </c>
      <c r="P56" s="8">
        <v>90</v>
      </c>
      <c r="Q56">
        <f t="shared" si="4"/>
        <v>480</v>
      </c>
      <c r="R56" s="27">
        <f t="shared" si="5"/>
        <v>0.23076923076923078</v>
      </c>
    </row>
    <row r="57" spans="2:18" hidden="1" x14ac:dyDescent="0.25">
      <c r="B57" s="7">
        <v>2022</v>
      </c>
      <c r="C57" s="8" t="s">
        <v>18</v>
      </c>
      <c r="D57" s="8" t="str">
        <f>+VLOOKUP(E57,[1]Esquema!$A$2:$D$74,3,FALSE)</f>
        <v>ESQUEMA 2</v>
      </c>
      <c r="E57" s="8" t="s">
        <v>131</v>
      </c>
      <c r="F57" s="8" t="s">
        <v>132</v>
      </c>
      <c r="G57" s="9" t="s">
        <v>21</v>
      </c>
      <c r="H57" s="16">
        <v>8311049895</v>
      </c>
      <c r="I57" s="17"/>
      <c r="J57" s="17"/>
      <c r="K57" s="17">
        <f t="shared" si="0"/>
        <v>8311049895</v>
      </c>
      <c r="L57" s="18">
        <f t="shared" si="1"/>
        <v>0</v>
      </c>
      <c r="M57" s="7">
        <v>420</v>
      </c>
      <c r="N57" s="25">
        <v>44966</v>
      </c>
      <c r="O57" s="26" t="s">
        <v>22</v>
      </c>
      <c r="P57" s="8"/>
      <c r="Q57">
        <f t="shared" si="4"/>
        <v>420</v>
      </c>
      <c r="R57" s="27">
        <f t="shared" si="5"/>
        <v>0</v>
      </c>
    </row>
    <row r="58" spans="2:18" hidden="1" x14ac:dyDescent="0.25">
      <c r="B58" s="7">
        <v>2023</v>
      </c>
      <c r="C58" s="8" t="s">
        <v>18</v>
      </c>
      <c r="D58" s="8" t="str">
        <f>+VLOOKUP(E58,[1]Esquema!$A$2:$D$74,3,FALSE)</f>
        <v>ESQUEMA 2</v>
      </c>
      <c r="E58" s="8" t="s">
        <v>133</v>
      </c>
      <c r="F58" s="8" t="s">
        <v>134</v>
      </c>
      <c r="G58" s="9" t="s">
        <v>86</v>
      </c>
      <c r="H58" s="16">
        <v>7192123272</v>
      </c>
      <c r="I58" s="17"/>
      <c r="J58" s="17">
        <v>671194756</v>
      </c>
      <c r="K58" s="17">
        <f t="shared" si="0"/>
        <v>7863318028</v>
      </c>
      <c r="L58" s="18">
        <f t="shared" si="1"/>
        <v>9.33235889619774E-2</v>
      </c>
      <c r="M58" s="7">
        <v>390</v>
      </c>
      <c r="N58" s="25">
        <v>45061</v>
      </c>
      <c r="O58" s="26" t="s">
        <v>22</v>
      </c>
      <c r="P58" s="8">
        <v>60</v>
      </c>
      <c r="Q58">
        <f t="shared" si="4"/>
        <v>450</v>
      </c>
      <c r="R58" s="27">
        <f t="shared" si="5"/>
        <v>0.15384615384615385</v>
      </c>
    </row>
    <row r="59" spans="2:18" x14ac:dyDescent="0.25">
      <c r="B59" s="7">
        <v>2023</v>
      </c>
      <c r="C59" s="8" t="s">
        <v>18</v>
      </c>
      <c r="D59" s="8" t="str">
        <f>+VLOOKUP(E59,[1]Esquema!$A$2:$D$74,3,FALSE)</f>
        <v>ESQUEMA 1</v>
      </c>
      <c r="E59" s="8" t="s">
        <v>135</v>
      </c>
      <c r="F59" s="8" t="s">
        <v>136</v>
      </c>
      <c r="G59" s="9" t="s">
        <v>116</v>
      </c>
      <c r="H59" s="16">
        <v>24140460702</v>
      </c>
      <c r="I59" s="17"/>
      <c r="J59" s="17">
        <v>0</v>
      </c>
      <c r="K59" s="17">
        <f t="shared" si="0"/>
        <v>24140460702</v>
      </c>
      <c r="L59" s="18">
        <f t="shared" si="1"/>
        <v>0</v>
      </c>
      <c r="M59" s="7">
        <v>750</v>
      </c>
      <c r="N59" s="25">
        <v>45097</v>
      </c>
      <c r="O59" s="26" t="s">
        <v>22</v>
      </c>
      <c r="P59" s="8">
        <v>150</v>
      </c>
      <c r="Q59">
        <f t="shared" si="4"/>
        <v>900</v>
      </c>
      <c r="R59" s="27">
        <f t="shared" si="5"/>
        <v>0.2</v>
      </c>
    </row>
    <row r="60" spans="2:18" hidden="1" x14ac:dyDescent="0.25">
      <c r="B60" s="7">
        <v>2023</v>
      </c>
      <c r="C60" s="8" t="s">
        <v>18</v>
      </c>
      <c r="D60" s="8" t="str">
        <f>+VLOOKUP(E60,[1]Esquema!$A$2:$D$74,3,FALSE)</f>
        <v>ESQUEMA 2</v>
      </c>
      <c r="E60" s="8" t="s">
        <v>137</v>
      </c>
      <c r="F60" s="8" t="s">
        <v>138</v>
      </c>
      <c r="G60" s="9" t="s">
        <v>25</v>
      </c>
      <c r="H60" s="16">
        <v>536295652</v>
      </c>
      <c r="I60" s="17"/>
      <c r="J60" s="17"/>
      <c r="K60" s="17">
        <f t="shared" si="0"/>
        <v>536295652</v>
      </c>
      <c r="L60" s="18">
        <f t="shared" si="1"/>
        <v>0</v>
      </c>
      <c r="M60" s="7">
        <v>105</v>
      </c>
      <c r="N60" s="25">
        <v>45079</v>
      </c>
      <c r="O60" s="28">
        <v>45187</v>
      </c>
      <c r="P60" s="8"/>
      <c r="Q60">
        <f t="shared" si="4"/>
        <v>105</v>
      </c>
      <c r="R60" s="27">
        <f t="shared" si="5"/>
        <v>0</v>
      </c>
    </row>
    <row r="61" spans="2:18" x14ac:dyDescent="0.25">
      <c r="B61" s="7">
        <v>2023</v>
      </c>
      <c r="C61" s="8" t="s">
        <v>18</v>
      </c>
      <c r="D61" s="8" t="str">
        <f>+VLOOKUP(E61,[1]Esquema!$A$2:$D$74,3,FALSE)</f>
        <v>ESQUEMA 1</v>
      </c>
      <c r="E61" s="8" t="s">
        <v>139</v>
      </c>
      <c r="F61" s="8" t="s">
        <v>140</v>
      </c>
      <c r="G61" s="9" t="s">
        <v>25</v>
      </c>
      <c r="H61" s="16">
        <v>341838822928</v>
      </c>
      <c r="I61" s="17"/>
      <c r="J61" s="17">
        <v>19735000000</v>
      </c>
      <c r="K61" s="17">
        <f t="shared" si="0"/>
        <v>361573822928</v>
      </c>
      <c r="L61" s="18">
        <f t="shared" si="1"/>
        <v>5.7731886129729321E-2</v>
      </c>
      <c r="M61" s="7">
        <v>1260</v>
      </c>
      <c r="N61" s="25">
        <v>45078</v>
      </c>
      <c r="O61" s="26" t="s">
        <v>22</v>
      </c>
      <c r="P61" s="8">
        <v>210</v>
      </c>
      <c r="Q61">
        <f t="shared" si="4"/>
        <v>1470</v>
      </c>
      <c r="R61" s="27">
        <f t="shared" si="5"/>
        <v>0.16666666666666666</v>
      </c>
    </row>
    <row r="62" spans="2:18" hidden="1" x14ac:dyDescent="0.25">
      <c r="B62" s="7">
        <v>2023</v>
      </c>
      <c r="C62" s="8" t="s">
        <v>18</v>
      </c>
      <c r="D62" s="8" t="str">
        <f>+VLOOKUP(E62,[1]Esquema!$A$2:$D$74,3,FALSE)</f>
        <v>ESQUEMA 2</v>
      </c>
      <c r="E62" s="8" t="s">
        <v>141</v>
      </c>
      <c r="F62" s="8" t="s">
        <v>142</v>
      </c>
      <c r="G62" s="9" t="s">
        <v>86</v>
      </c>
      <c r="H62" s="16">
        <v>9638325921</v>
      </c>
      <c r="I62" s="17">
        <v>394467930</v>
      </c>
      <c r="J62" s="17">
        <v>2486374784</v>
      </c>
      <c r="K62" s="17">
        <f t="shared" si="0"/>
        <v>12519168635</v>
      </c>
      <c r="L62" s="18">
        <f t="shared" si="1"/>
        <v>0.29889451110210075</v>
      </c>
      <c r="M62" s="7">
        <v>330</v>
      </c>
      <c r="N62" s="25">
        <v>45091</v>
      </c>
      <c r="O62" s="28">
        <v>45944</v>
      </c>
      <c r="P62" s="8">
        <v>390</v>
      </c>
      <c r="Q62">
        <f t="shared" si="4"/>
        <v>720</v>
      </c>
      <c r="R62" s="27">
        <f t="shared" si="5"/>
        <v>1.1818181818181819</v>
      </c>
    </row>
    <row r="63" spans="2:18" x14ac:dyDescent="0.25">
      <c r="B63" s="7">
        <v>2023</v>
      </c>
      <c r="C63" s="8" t="s">
        <v>18</v>
      </c>
      <c r="D63" s="8" t="str">
        <f>+VLOOKUP(E63,[1]Esquema!$A$2:$D$74,3,FALSE)</f>
        <v>ESQUEMA 1</v>
      </c>
      <c r="E63" s="34" t="s">
        <v>175</v>
      </c>
      <c r="F63" s="8" t="s">
        <v>143</v>
      </c>
      <c r="G63" s="9" t="s">
        <v>116</v>
      </c>
      <c r="H63" s="16">
        <v>499589297791</v>
      </c>
      <c r="I63" s="17"/>
      <c r="J63" s="17">
        <v>0</v>
      </c>
      <c r="K63" s="17">
        <f t="shared" si="0"/>
        <v>499589297791</v>
      </c>
      <c r="L63" s="18">
        <f t="shared" si="1"/>
        <v>0</v>
      </c>
      <c r="M63" s="7">
        <v>1020</v>
      </c>
      <c r="N63" s="25">
        <v>45176</v>
      </c>
      <c r="O63" s="26" t="s">
        <v>22</v>
      </c>
      <c r="P63" s="8">
        <v>90</v>
      </c>
      <c r="Q63">
        <f t="shared" si="4"/>
        <v>1110</v>
      </c>
      <c r="R63" s="27">
        <f t="shared" si="5"/>
        <v>8.8235294117647065E-2</v>
      </c>
    </row>
    <row r="64" spans="2:18" x14ac:dyDescent="0.25">
      <c r="B64" s="7">
        <v>2023</v>
      </c>
      <c r="C64" s="8" t="s">
        <v>18</v>
      </c>
      <c r="D64" s="8" t="str">
        <f>+VLOOKUP(E64,[1]Esquema!$A$2:$D$74,3,FALSE)</f>
        <v>ESQUEMA 1</v>
      </c>
      <c r="E64" s="8" t="s">
        <v>144</v>
      </c>
      <c r="F64" s="8" t="s">
        <v>145</v>
      </c>
      <c r="G64" s="9" t="s">
        <v>25</v>
      </c>
      <c r="H64" s="16">
        <v>477834784322</v>
      </c>
      <c r="I64" s="17"/>
      <c r="J64" s="17">
        <v>0</v>
      </c>
      <c r="K64" s="17">
        <f t="shared" si="0"/>
        <v>477834784322</v>
      </c>
      <c r="L64" s="18">
        <f t="shared" si="1"/>
        <v>0</v>
      </c>
      <c r="M64" s="7">
        <v>1080</v>
      </c>
      <c r="N64" s="25">
        <v>45099</v>
      </c>
      <c r="O64" s="26" t="s">
        <v>22</v>
      </c>
      <c r="P64" s="8">
        <v>240</v>
      </c>
      <c r="Q64">
        <f t="shared" si="4"/>
        <v>1320</v>
      </c>
      <c r="R64" s="27">
        <f t="shared" si="5"/>
        <v>0.22222222222222221</v>
      </c>
    </row>
    <row r="65" spans="2:18" x14ac:dyDescent="0.25">
      <c r="B65" s="7">
        <v>2023</v>
      </c>
      <c r="C65" s="8" t="s">
        <v>18</v>
      </c>
      <c r="D65" s="8" t="str">
        <f>+VLOOKUP(E65,[1]Esquema!$A$2:$D$74,3,FALSE)</f>
        <v>ESQUEMA 1</v>
      </c>
      <c r="E65" s="8" t="s">
        <v>146</v>
      </c>
      <c r="F65" s="8" t="s">
        <v>147</v>
      </c>
      <c r="G65" s="9" t="s">
        <v>116</v>
      </c>
      <c r="H65" s="16">
        <v>556028077752</v>
      </c>
      <c r="I65" s="17"/>
      <c r="J65" s="17">
        <v>0</v>
      </c>
      <c r="K65" s="17">
        <f t="shared" si="0"/>
        <v>556028077752</v>
      </c>
      <c r="L65" s="18">
        <f t="shared" si="1"/>
        <v>0</v>
      </c>
      <c r="M65" s="7">
        <v>2220</v>
      </c>
      <c r="N65" s="25">
        <v>45341</v>
      </c>
      <c r="O65" s="26" t="s">
        <v>22</v>
      </c>
      <c r="P65" s="8">
        <v>285</v>
      </c>
      <c r="Q65">
        <f t="shared" si="4"/>
        <v>2505</v>
      </c>
      <c r="R65" s="27">
        <f t="shared" si="5"/>
        <v>0.12837837837837837</v>
      </c>
    </row>
    <row r="66" spans="2:18" x14ac:dyDescent="0.25">
      <c r="B66" s="7">
        <v>2023</v>
      </c>
      <c r="C66" s="8" t="s">
        <v>18</v>
      </c>
      <c r="D66" s="8" t="str">
        <f>+VLOOKUP(E66,[1]Esquema!$A$2:$D$74,3,FALSE)</f>
        <v>ESQUEMA 1</v>
      </c>
      <c r="E66" s="8" t="s">
        <v>148</v>
      </c>
      <c r="F66" s="8" t="s">
        <v>149</v>
      </c>
      <c r="G66" s="9" t="s">
        <v>25</v>
      </c>
      <c r="H66" s="16">
        <v>385101884884</v>
      </c>
      <c r="I66" s="17"/>
      <c r="J66" s="17">
        <v>0</v>
      </c>
      <c r="K66" s="17">
        <f t="shared" si="0"/>
        <v>385101884884</v>
      </c>
      <c r="L66" s="18">
        <f t="shared" si="1"/>
        <v>0</v>
      </c>
      <c r="M66" s="7">
        <v>2400</v>
      </c>
      <c r="N66" s="25">
        <v>45345</v>
      </c>
      <c r="O66" s="26" t="s">
        <v>22</v>
      </c>
      <c r="P66" s="8">
        <v>374</v>
      </c>
      <c r="Q66">
        <f t="shared" si="4"/>
        <v>2774</v>
      </c>
      <c r="R66" s="27">
        <f t="shared" si="5"/>
        <v>0.15583333333333332</v>
      </c>
    </row>
    <row r="67" spans="2:18" x14ac:dyDescent="0.25">
      <c r="B67" s="7">
        <v>2023</v>
      </c>
      <c r="C67" s="8" t="s">
        <v>18</v>
      </c>
      <c r="D67" s="8" t="str">
        <f>+VLOOKUP(E67,[1]Esquema!$A$2:$D$74,3,FALSE)</f>
        <v>ESQUEMA 1</v>
      </c>
      <c r="E67" s="8" t="s">
        <v>150</v>
      </c>
      <c r="F67" s="8" t="s">
        <v>151</v>
      </c>
      <c r="G67" s="9" t="s">
        <v>116</v>
      </c>
      <c r="H67" s="16">
        <v>446445908445</v>
      </c>
      <c r="I67" s="17"/>
      <c r="J67" s="17"/>
      <c r="K67" s="17">
        <f t="shared" si="0"/>
        <v>446445908445</v>
      </c>
      <c r="L67" s="18">
        <f t="shared" si="1"/>
        <v>0</v>
      </c>
      <c r="M67" s="7">
        <v>2220</v>
      </c>
      <c r="N67" s="25">
        <v>45357</v>
      </c>
      <c r="O67" s="26" t="s">
        <v>22</v>
      </c>
      <c r="P67" s="8"/>
      <c r="Q67">
        <f t="shared" si="4"/>
        <v>2220</v>
      </c>
      <c r="R67" s="27">
        <f t="shared" si="5"/>
        <v>0</v>
      </c>
    </row>
    <row r="68" spans="2:18" x14ac:dyDescent="0.25">
      <c r="B68" s="7">
        <v>2023</v>
      </c>
      <c r="C68" s="8" t="s">
        <v>18</v>
      </c>
      <c r="D68" s="8" t="str">
        <f>+VLOOKUP(E68,[1]Esquema!$A$2:$D$74,3,FALSE)</f>
        <v>ESQUEMA 1</v>
      </c>
      <c r="E68" s="8" t="s">
        <v>152</v>
      </c>
      <c r="F68" s="8" t="s">
        <v>153</v>
      </c>
      <c r="G68" s="9" t="s">
        <v>116</v>
      </c>
      <c r="H68" s="16">
        <v>160627461799</v>
      </c>
      <c r="I68" s="17"/>
      <c r="J68" s="17"/>
      <c r="K68" s="17">
        <f t="shared" si="0"/>
        <v>160627461799</v>
      </c>
      <c r="L68" s="18">
        <f t="shared" si="1"/>
        <v>0</v>
      </c>
      <c r="M68" s="7">
        <v>960</v>
      </c>
      <c r="N68" s="25">
        <v>45348</v>
      </c>
      <c r="O68" s="26" t="s">
        <v>22</v>
      </c>
      <c r="P68" s="8"/>
      <c r="Q68">
        <f t="shared" si="4"/>
        <v>960</v>
      </c>
      <c r="R68" s="27">
        <f t="shared" si="5"/>
        <v>0</v>
      </c>
    </row>
    <row r="69" spans="2:18" hidden="1" x14ac:dyDescent="0.25">
      <c r="B69" s="7">
        <v>2023</v>
      </c>
      <c r="C69" s="8" t="s">
        <v>18</v>
      </c>
      <c r="D69" s="8" t="str">
        <f>+VLOOKUP(E69,[1]Esquema!$A$2:$D$74,3,FALSE)</f>
        <v>ESQUEMA 2</v>
      </c>
      <c r="E69" s="8" t="s">
        <v>154</v>
      </c>
      <c r="F69" s="8" t="s">
        <v>155</v>
      </c>
      <c r="G69" s="9" t="s">
        <v>25</v>
      </c>
      <c r="H69" s="16">
        <v>43271765891</v>
      </c>
      <c r="I69" s="17"/>
      <c r="J69" s="17">
        <v>0</v>
      </c>
      <c r="K69" s="17">
        <f t="shared" si="0"/>
        <v>43271765891</v>
      </c>
      <c r="L69" s="18">
        <f t="shared" si="1"/>
        <v>0</v>
      </c>
      <c r="M69" s="7">
        <v>540</v>
      </c>
      <c r="N69" s="25">
        <v>45328</v>
      </c>
      <c r="O69" s="26" t="s">
        <v>22</v>
      </c>
      <c r="P69" s="8">
        <v>60</v>
      </c>
      <c r="Q69">
        <f t="shared" si="4"/>
        <v>600</v>
      </c>
      <c r="R69" s="27">
        <f t="shared" si="5"/>
        <v>0.1111111111111111</v>
      </c>
    </row>
    <row r="70" spans="2:18" hidden="1" x14ac:dyDescent="0.25">
      <c r="B70" s="7">
        <v>2023</v>
      </c>
      <c r="C70" s="8" t="s">
        <v>18</v>
      </c>
      <c r="D70" s="8" t="str">
        <f>+VLOOKUP(E70,[1]Esquema!$A$2:$D$74,3,FALSE)</f>
        <v>ESQUEMA 2</v>
      </c>
      <c r="E70" s="8" t="s">
        <v>156</v>
      </c>
      <c r="F70" s="8" t="s">
        <v>157</v>
      </c>
      <c r="G70" s="9" t="s">
        <v>25</v>
      </c>
      <c r="H70" s="16">
        <v>25500000000</v>
      </c>
      <c r="I70" s="17"/>
      <c r="J70" s="17">
        <v>36773824</v>
      </c>
      <c r="K70" s="17">
        <f t="shared" ref="K70:K77" si="6">+J70+I70+H70</f>
        <v>25536773824</v>
      </c>
      <c r="L70" s="18">
        <f t="shared" ref="L70:L77" si="7">+(+I70+J70)/H70</f>
        <v>1.4421107450980392E-3</v>
      </c>
      <c r="M70" s="7">
        <v>480</v>
      </c>
      <c r="N70" s="25">
        <v>45349</v>
      </c>
      <c r="O70" s="26" t="s">
        <v>22</v>
      </c>
      <c r="P70" s="8">
        <v>206</v>
      </c>
      <c r="Q70">
        <f t="shared" ref="Q70:Q77" si="8">+P70+M70</f>
        <v>686</v>
      </c>
      <c r="R70" s="27">
        <f t="shared" ref="R70:R77" si="9">+P70/M70</f>
        <v>0.42916666666666664</v>
      </c>
    </row>
    <row r="71" spans="2:18" hidden="1" x14ac:dyDescent="0.25">
      <c r="B71" s="7">
        <v>2023</v>
      </c>
      <c r="C71" s="8" t="s">
        <v>18</v>
      </c>
      <c r="D71" s="8" t="str">
        <f>+VLOOKUP(E71,[1]Esquema!$A$2:$D$74,3,FALSE)</f>
        <v>ESQUEMA 2</v>
      </c>
      <c r="E71" s="8" t="s">
        <v>158</v>
      </c>
      <c r="F71" s="8" t="s">
        <v>159</v>
      </c>
      <c r="G71" s="9" t="s">
        <v>25</v>
      </c>
      <c r="H71" s="16">
        <v>15630957236</v>
      </c>
      <c r="I71" s="17"/>
      <c r="J71" s="17">
        <v>89283951</v>
      </c>
      <c r="K71" s="17">
        <f t="shared" si="6"/>
        <v>15720241187</v>
      </c>
      <c r="L71" s="18">
        <f t="shared" si="7"/>
        <v>5.7119950910215645E-3</v>
      </c>
      <c r="M71" s="7">
        <v>450</v>
      </c>
      <c r="N71" s="25">
        <v>45328</v>
      </c>
      <c r="O71" s="26" t="s">
        <v>22</v>
      </c>
      <c r="P71" s="8">
        <v>230</v>
      </c>
      <c r="Q71">
        <f t="shared" si="8"/>
        <v>680</v>
      </c>
      <c r="R71" s="27">
        <f t="shared" si="9"/>
        <v>0.51111111111111107</v>
      </c>
    </row>
    <row r="72" spans="2:18" x14ac:dyDescent="0.25">
      <c r="B72" s="7">
        <v>2023</v>
      </c>
      <c r="C72" s="8" t="s">
        <v>18</v>
      </c>
      <c r="D72" s="8" t="str">
        <f>+VLOOKUP(E72,[1]Esquema!$A$2:$D$74,3,FALSE)</f>
        <v>ESQUEMA 1</v>
      </c>
      <c r="E72" s="8" t="s">
        <v>160</v>
      </c>
      <c r="F72" s="8" t="s">
        <v>161</v>
      </c>
      <c r="G72" s="9" t="s">
        <v>25</v>
      </c>
      <c r="H72" s="16">
        <v>40265583849</v>
      </c>
      <c r="I72" s="17"/>
      <c r="J72" s="17"/>
      <c r="K72" s="17">
        <f t="shared" si="6"/>
        <v>40265583849</v>
      </c>
      <c r="L72" s="18">
        <f t="shared" si="7"/>
        <v>0</v>
      </c>
      <c r="M72" s="7">
        <v>660</v>
      </c>
      <c r="N72" s="25">
        <v>45385</v>
      </c>
      <c r="O72" s="26" t="s">
        <v>22</v>
      </c>
      <c r="P72" s="8"/>
      <c r="Q72">
        <f t="shared" si="8"/>
        <v>660</v>
      </c>
      <c r="R72" s="27">
        <f t="shared" si="9"/>
        <v>0</v>
      </c>
    </row>
    <row r="73" spans="2:18" hidden="1" x14ac:dyDescent="0.25">
      <c r="B73" s="7">
        <v>2023</v>
      </c>
      <c r="C73" s="8" t="s">
        <v>18</v>
      </c>
      <c r="D73" s="8" t="str">
        <f>+VLOOKUP(E73,[1]Esquema!$A$2:$D$74,3,FALSE)</f>
        <v>ESQUEMA 2</v>
      </c>
      <c r="E73" s="8" t="s">
        <v>162</v>
      </c>
      <c r="F73" s="8" t="s">
        <v>163</v>
      </c>
      <c r="G73" s="9" t="s">
        <v>25</v>
      </c>
      <c r="H73" s="16">
        <v>56855000000</v>
      </c>
      <c r="I73" s="17"/>
      <c r="J73" s="17"/>
      <c r="K73" s="17">
        <f t="shared" si="6"/>
        <v>56855000000</v>
      </c>
      <c r="L73" s="18">
        <f t="shared" si="7"/>
        <v>0</v>
      </c>
      <c r="M73" s="7">
        <v>630</v>
      </c>
      <c r="N73" s="25">
        <v>45889</v>
      </c>
      <c r="O73" s="26" t="s">
        <v>22</v>
      </c>
      <c r="P73" s="8"/>
      <c r="Q73">
        <f t="shared" si="8"/>
        <v>630</v>
      </c>
      <c r="R73" s="27">
        <f t="shared" si="9"/>
        <v>0</v>
      </c>
    </row>
    <row r="74" spans="2:18" hidden="1" x14ac:dyDescent="0.25">
      <c r="B74" s="7">
        <v>2024</v>
      </c>
      <c r="C74" s="8" t="s">
        <v>18</v>
      </c>
      <c r="D74" s="8" t="str">
        <f>+VLOOKUP(E74,[1]Esquema!$A$2:$D$74,3,FALSE)</f>
        <v>ESQUEMA 2</v>
      </c>
      <c r="E74" s="8" t="s">
        <v>164</v>
      </c>
      <c r="F74" s="8" t="s">
        <v>165</v>
      </c>
      <c r="G74" s="9" t="s">
        <v>25</v>
      </c>
      <c r="H74" s="16">
        <v>34181262498</v>
      </c>
      <c r="I74" s="17"/>
      <c r="J74" s="17">
        <v>0</v>
      </c>
      <c r="K74" s="17">
        <f t="shared" si="6"/>
        <v>34181262498</v>
      </c>
      <c r="L74" s="18">
        <f t="shared" si="7"/>
        <v>0</v>
      </c>
      <c r="M74" s="7">
        <v>540</v>
      </c>
      <c r="N74" s="25">
        <v>45684</v>
      </c>
      <c r="O74" s="26" t="s">
        <v>22</v>
      </c>
      <c r="P74" s="8">
        <v>60</v>
      </c>
      <c r="Q74">
        <f t="shared" si="8"/>
        <v>600</v>
      </c>
      <c r="R74" s="27">
        <f t="shared" si="9"/>
        <v>0.1111111111111111</v>
      </c>
    </row>
    <row r="75" spans="2:18" hidden="1" x14ac:dyDescent="0.25">
      <c r="B75" s="7">
        <v>2024</v>
      </c>
      <c r="C75" s="8" t="s">
        <v>18</v>
      </c>
      <c r="D75" s="8" t="str">
        <f>+VLOOKUP(E75,[1]Esquema!$A$2:$D$74,3,FALSE)</f>
        <v>ESQUEMA 2</v>
      </c>
      <c r="E75" s="8" t="s">
        <v>166</v>
      </c>
      <c r="F75" s="8" t="s">
        <v>167</v>
      </c>
      <c r="G75" s="9" t="s">
        <v>25</v>
      </c>
      <c r="H75" s="16">
        <v>28640426106</v>
      </c>
      <c r="I75" s="17"/>
      <c r="J75" s="17"/>
      <c r="K75" s="17">
        <f t="shared" si="6"/>
        <v>28640426106</v>
      </c>
      <c r="L75" s="18">
        <f t="shared" si="7"/>
        <v>0</v>
      </c>
      <c r="M75" s="7">
        <v>330</v>
      </c>
      <c r="N75" s="25">
        <v>45677</v>
      </c>
      <c r="O75" s="26" t="s">
        <v>22</v>
      </c>
      <c r="P75" s="8"/>
      <c r="Q75">
        <f t="shared" si="8"/>
        <v>330</v>
      </c>
      <c r="R75" s="27">
        <f t="shared" si="9"/>
        <v>0</v>
      </c>
    </row>
    <row r="76" spans="2:18" hidden="1" x14ac:dyDescent="0.25">
      <c r="B76" s="7">
        <v>2024</v>
      </c>
      <c r="C76" s="8" t="s">
        <v>18</v>
      </c>
      <c r="D76" s="8" t="str">
        <f>+VLOOKUP(E76,[1]Esquema!$A$2:$D$74,3,FALSE)</f>
        <v>ESQUEMA 2</v>
      </c>
      <c r="E76" s="8" t="s">
        <v>168</v>
      </c>
      <c r="F76" s="8" t="s">
        <v>169</v>
      </c>
      <c r="G76" s="9" t="s">
        <v>25</v>
      </c>
      <c r="H76" s="16">
        <v>13331560035</v>
      </c>
      <c r="I76" s="17">
        <v>2979575188</v>
      </c>
      <c r="J76" s="17">
        <v>1069381538</v>
      </c>
      <c r="K76" s="17">
        <f t="shared" si="6"/>
        <v>17380516761</v>
      </c>
      <c r="L76" s="18">
        <f t="shared" si="7"/>
        <v>0.30371214736835561</v>
      </c>
      <c r="M76" s="7">
        <v>300</v>
      </c>
      <c r="N76" s="25">
        <v>45688</v>
      </c>
      <c r="O76" s="26" t="s">
        <v>22</v>
      </c>
      <c r="P76" s="8">
        <v>150</v>
      </c>
      <c r="Q76">
        <f t="shared" si="8"/>
        <v>450</v>
      </c>
      <c r="R76" s="27">
        <f t="shared" si="9"/>
        <v>0.5</v>
      </c>
    </row>
    <row r="77" spans="2:18" ht="15.75" hidden="1" thickBot="1" x14ac:dyDescent="0.3">
      <c r="B77" s="10">
        <v>2024</v>
      </c>
      <c r="C77" s="11" t="s">
        <v>18</v>
      </c>
      <c r="D77" s="11" t="str">
        <f>+VLOOKUP(E77,[1]Esquema!$A$2:$D$74,3,FALSE)</f>
        <v>ESQUEMA 2</v>
      </c>
      <c r="E77" s="11" t="s">
        <v>170</v>
      </c>
      <c r="F77" s="11" t="s">
        <v>171</v>
      </c>
      <c r="G77" s="12" t="s">
        <v>25</v>
      </c>
      <c r="H77" s="19">
        <v>6800449952</v>
      </c>
      <c r="I77" s="20"/>
      <c r="J77" s="20">
        <v>0</v>
      </c>
      <c r="K77" s="20">
        <f t="shared" si="6"/>
        <v>6800449952</v>
      </c>
      <c r="L77" s="21">
        <f t="shared" si="7"/>
        <v>0</v>
      </c>
      <c r="M77" s="10">
        <v>240</v>
      </c>
      <c r="N77" s="29">
        <v>45680</v>
      </c>
      <c r="O77" s="30" t="s">
        <v>22</v>
      </c>
      <c r="P77" s="11">
        <v>71</v>
      </c>
      <c r="Q77" s="31">
        <f t="shared" si="8"/>
        <v>311</v>
      </c>
      <c r="R77" s="32">
        <f t="shared" si="9"/>
        <v>0.29583333333333334</v>
      </c>
    </row>
    <row r="79" spans="2:18" x14ac:dyDescent="0.25">
      <c r="B79" s="33" t="s">
        <v>176</v>
      </c>
    </row>
  </sheetData>
  <autoFilter ref="B5:R77">
    <filterColumn colId="2">
      <filters>
        <filter val="ESQUEMA 1"/>
      </filters>
    </filterColumn>
  </autoFilter>
  <mergeCells count="4">
    <mergeCell ref="B4:G4"/>
    <mergeCell ref="H4:L4"/>
    <mergeCell ref="M4:R4"/>
    <mergeCell ref="B2:R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Muestra DTC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Hernandez</dc:creator>
  <cp:lastModifiedBy>Ana Aydee Fernandez Rojas</cp:lastModifiedBy>
  <dcterms:created xsi:type="dcterms:W3CDTF">2025-11-26T13:08:03Z</dcterms:created>
  <dcterms:modified xsi:type="dcterms:W3CDTF">2025-11-28T20:49:16Z</dcterms:modified>
</cp:coreProperties>
</file>